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firstSheet="1" activeTab="1"/>
  </bookViews>
  <sheets>
    <sheet name="Biểu KT- XH 2019-2020" sheetId="1" state="hidden" r:id="rId1"/>
    <sheet name="B1- TH" sheetId="2" r:id="rId2"/>
  </sheets>
  <externalReferences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LVC3">0.1</definedName>
    <definedName name="DataFilter">[1]!DataFilter</definedName>
    <definedName name="DataSort">[1]!DataSort</definedName>
    <definedName name="GoBack">[1]!GoBack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1">'B1- TH'!$4:$5</definedName>
    <definedName name="TaxTV">10%</definedName>
    <definedName name="TaxXL">5%</definedName>
    <definedName name="wrn.chi._.tiÆt." hidden="1">{#N/A,#N/A,FALSE,"Chi ti?t"}</definedName>
    <definedName name="XCCT">0.5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N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Năm 2021 áp dụng chỉ tiêu dân sô mới cứ 1 năm tăng 1,53% dân số tự nhiên như nghị quyết</t>
        </r>
      </text>
    </comment>
  </commentList>
</comments>
</file>

<file path=xl/sharedStrings.xml><?xml version="1.0" encoding="utf-8"?>
<sst xmlns="http://schemas.openxmlformats.org/spreadsheetml/2006/main" count="347" uniqueCount="185">
  <si>
    <t>II</t>
  </si>
  <si>
    <t>STT</t>
  </si>
  <si>
    <t>Chỉ tiêu</t>
  </si>
  <si>
    <t>Đơn vị tính</t>
  </si>
  <si>
    <t>%</t>
  </si>
  <si>
    <t xml:space="preserve">   - Nông  nghiệp</t>
  </si>
  <si>
    <t xml:space="preserve">   - Lâm nghiệp</t>
  </si>
  <si>
    <t xml:space="preserve">   - Ngư nghiệp</t>
  </si>
  <si>
    <t>Ha</t>
  </si>
  <si>
    <t>Hộ</t>
  </si>
  <si>
    <t>Chỉ tiêu kinh tế</t>
  </si>
  <si>
    <t>Tổng diện tích đất tự nhiên</t>
  </si>
  <si>
    <t>Số xã/phường/thị trấn</t>
  </si>
  <si>
    <t>ĐVHC</t>
  </si>
  <si>
    <t xml:space="preserve">Tổng số khu dân cư (làng, thôn, bản, tổ dân phố) </t>
  </si>
  <si>
    <t>Khu dân cư</t>
  </si>
  <si>
    <t>Dân số trung bình</t>
  </si>
  <si>
    <t>1000 người</t>
  </si>
  <si>
    <t>Trong đó: + Khu vực đô thị</t>
  </si>
  <si>
    <t xml:space="preserve">  + Khu vực nông thôn</t>
  </si>
  <si>
    <t>Dân số người dân tộc</t>
  </si>
  <si>
    <t>Tổng số hộ</t>
  </si>
  <si>
    <t>a</t>
  </si>
  <si>
    <t>Công nghiệp - xây dựng</t>
  </si>
  <si>
    <t xml:space="preserve">  - Xây dựng</t>
  </si>
  <si>
    <t>b</t>
  </si>
  <si>
    <t>Nông, lâm, ngư nghiệp</t>
  </si>
  <si>
    <t>c</t>
  </si>
  <si>
    <t>Dịch vụ</t>
  </si>
  <si>
    <t>III</t>
  </si>
  <si>
    <t xml:space="preserve">Chỉ tiêu xã hội </t>
  </si>
  <si>
    <t>Tỷ lệ phát triển dân số tự nhiên</t>
  </si>
  <si>
    <t>%o</t>
  </si>
  <si>
    <t xml:space="preserve">Tỷ lệ hộ nghèo </t>
  </si>
  <si>
    <t>IV</t>
  </si>
  <si>
    <t>Chỉ tiêu môi trường</t>
  </si>
  <si>
    <t xml:space="preserve">    - Trung ương quản lý</t>
  </si>
  <si>
    <t xml:space="preserve">    - Tỉnh quản lý</t>
  </si>
  <si>
    <t>Người</t>
  </si>
  <si>
    <t>BIỂU CÁC CHỈ TIÊU TỔNG HỢP TÌNH HÌNH PHÁT TRIỂN KINH TẾ - XÃ HỘI -MÔI TRƯỜNG</t>
  </si>
  <si>
    <t xml:space="preserve">    - Công nghiệp</t>
  </si>
  <si>
    <t xml:space="preserve">    - Xây dựng</t>
  </si>
  <si>
    <t>Tr.đồng</t>
  </si>
  <si>
    <t xml:space="preserve">  - Công nghiệp </t>
  </si>
  <si>
    <t xml:space="preserve"> Dịch vụ</t>
  </si>
  <si>
    <t xml:space="preserve">Trong đó:  </t>
  </si>
  <si>
    <t>- Thu ngoài quốc doanh</t>
  </si>
  <si>
    <t xml:space="preserve">- Thu từ cấp quyền sử dụng đất </t>
  </si>
  <si>
    <t xml:space="preserve">       + Vốn cân đối Ngân sách địa phương </t>
  </si>
  <si>
    <t xml:space="preserve">Trong đó: Đầu tư từ nguồn sử dụng đất </t>
  </si>
  <si>
    <t xml:space="preserve">       + Chương trình mục tiêu quốc gia</t>
  </si>
  <si>
    <t xml:space="preserve">       + Nguồn ngân sách khác</t>
  </si>
  <si>
    <t xml:space="preserve">       + Chi cho QL hành chính Nhà nước</t>
  </si>
  <si>
    <t xml:space="preserve">    - Vốn DN và nhân dân </t>
  </si>
  <si>
    <t>TH 2015</t>
  </si>
  <si>
    <t>Năm 2016</t>
  </si>
  <si>
    <t>Năm 2017</t>
  </si>
  <si>
    <t>Năm 2018</t>
  </si>
  <si>
    <t>Năm 2019</t>
  </si>
  <si>
    <t>Ước TH năm 2020</t>
  </si>
  <si>
    <t>Năm 2021</t>
  </si>
  <si>
    <t>Năm 2022</t>
  </si>
  <si>
    <t>Năm 2023</t>
  </si>
  <si>
    <t>Năm 2024</t>
  </si>
  <si>
    <t>Năm 2025</t>
  </si>
  <si>
    <t>KẾ HOẠCH GIAI ĐOẠN 2020 - 2025</t>
  </si>
  <si>
    <t>Cơ cấu Kinh tế</t>
  </si>
  <si>
    <t>&lt; 5</t>
  </si>
  <si>
    <t>Trong đó: + Khu vực thành thị</t>
  </si>
  <si>
    <t xml:space="preserve">THỰC HIỆN </t>
  </si>
  <si>
    <t>PHỤ LỤC I</t>
  </si>
  <si>
    <t xml:space="preserve"> MỘT SỐ CHỈ TIÊU TỔNG HỢP KINH TẾ - XÃ HỘI </t>
  </si>
  <si>
    <t>(Kèm theo Báo cáo số:          /BC-UBND ngày          tháng 8 năm 2019 của UBND huyện Nam Đông)</t>
  </si>
  <si>
    <t xml:space="preserve">Chỉ tiêu </t>
  </si>
  <si>
    <t xml:space="preserve">Đơn vị tính </t>
  </si>
  <si>
    <t>TH
2018</t>
  </si>
  <si>
    <t>KH năm 2020</t>
  </si>
  <si>
    <t>So sánh</t>
  </si>
  <si>
    <t>KH 
2019</t>
  </si>
  <si>
    <t>Ước TH  năm 2019</t>
  </si>
  <si>
    <t>% so với cùng kỳ</t>
  </si>
  <si>
    <t>% so với kế hoạch</t>
  </si>
  <si>
    <t>Ước KH 2020/2019 (%)</t>
  </si>
  <si>
    <t>A. Chỉ tiêu kinh tế</t>
  </si>
  <si>
    <t>1. Giá trị sản xuất (GO)</t>
  </si>
  <si>
    <t>1.1. Giá trị sản xuất (giá thực tế)</t>
  </si>
  <si>
    <t>a) Công nghiệp - xây dựng</t>
  </si>
  <si>
    <t>b) Nông, lâm, ngư nghiệp</t>
  </si>
  <si>
    <t>c) Dịch vụ</t>
  </si>
  <si>
    <t>1.2. Giá trị sản xuất (giá cố định 2010)</t>
  </si>
  <si>
    <t>1.3. Tổng sản phẩm theo giá thực tế</t>
  </si>
  <si>
    <t xml:space="preserve"> - Công nghiệp - Xây dựng</t>
  </si>
  <si>
    <t xml:space="preserve"> Trong đó : - Công nghiệp </t>
  </si>
  <si>
    <t xml:space="preserve">                   - Xây dựng</t>
  </si>
  <si>
    <t>- Nông Lâm - Thủy Sản</t>
  </si>
  <si>
    <t xml:space="preserve">                   - Nông nghiệp</t>
  </si>
  <si>
    <t xml:space="preserve">                   - Lâm nghiệp</t>
  </si>
  <si>
    <t xml:space="preserve">                    - Thủy sản</t>
  </si>
  <si>
    <t xml:space="preserve"> - Dịch vụ</t>
  </si>
  <si>
    <t xml:space="preserve"> * Thu nhập B/q đầu người</t>
  </si>
  <si>
    <t xml:space="preserve"> * Cơ cấu kinh tế</t>
  </si>
  <si>
    <t xml:space="preserve">   - Công nghiệp - xây dựng</t>
  </si>
  <si>
    <t xml:space="preserve">   - Nông, lâm, ngư nghiệp</t>
  </si>
  <si>
    <t xml:space="preserve">   - Dịch vụ</t>
  </si>
  <si>
    <t>1.4. Tổng sản phẩm (giá 2010)</t>
  </si>
  <si>
    <t>a) Công nghiệp - xây dựng (VA)</t>
  </si>
  <si>
    <t>b) Nông, lâm, ngư nghiệp  (VA)</t>
  </si>
  <si>
    <t>c) Dịch Vụ  (VA)</t>
  </si>
  <si>
    <t>2. Thu, chi ngân sách</t>
  </si>
  <si>
    <t>2.1. Thu NSNN trên địa bàn</t>
  </si>
  <si>
    <t>- Thu các loại khác</t>
  </si>
  <si>
    <t>2.2. Thu bổ sung từ ngân sách tỉnh</t>
  </si>
  <si>
    <t>2.3. Tổng chi ngân sách địa phương</t>
  </si>
  <si>
    <t>a) Chi ĐTPT do địa phương quản lý</t>
  </si>
  <si>
    <t>b) Chi thường xuyên</t>
  </si>
  <si>
    <t xml:space="preserve">       + Chi cho sự nghiệp giáo dục </t>
  </si>
  <si>
    <t xml:space="preserve">       + Chi SN khác (VH, K.tế, chi khác)</t>
  </si>
  <si>
    <t xml:space="preserve">3. Tổng vốn đầu tư phát triển </t>
  </si>
  <si>
    <t xml:space="preserve">    - Huyện quản lý</t>
  </si>
  <si>
    <t>B. Chỉ tiêu xã hội -Môi trường</t>
  </si>
  <si>
    <t xml:space="preserve"> 1. Dân số trung bình</t>
  </si>
  <si>
    <t xml:space="preserve">Trong đó: + Khu vực thành thị </t>
  </si>
  <si>
    <t xml:space="preserve">  + Khu vực nông thôn </t>
  </si>
  <si>
    <t xml:space="preserve">  - Dân tộc thiểu số</t>
  </si>
  <si>
    <t xml:space="preserve">  - Tỷ lệ dân cư đô thị </t>
  </si>
  <si>
    <t xml:space="preserve"> 2. Tổng số hộ</t>
  </si>
  <si>
    <t xml:space="preserve"> 3. Tỷ lệ tăng dân số tự nhiên</t>
  </si>
  <si>
    <t xml:space="preserve"> 4. Đào tạo lao động</t>
  </si>
  <si>
    <t>lao động</t>
  </si>
  <si>
    <t xml:space="preserve"> 5. Số lao động được giải quyết việc làm mới trong năm </t>
  </si>
  <si>
    <t xml:space="preserve"> 6. Tỷ lệ hộ nghèo theo chuẩn mới quốc gia</t>
  </si>
  <si>
    <t xml:space="preserve"> 7. Tỷ lệ trẻ em dưới 5 tuổi suy dinh dưỡng</t>
  </si>
  <si>
    <t>10,8</t>
  </si>
  <si>
    <t>10,5</t>
  </si>
  <si>
    <t xml:space="preserve"> 8. Tỷ lệ người dân tham gia BHYT</t>
  </si>
  <si>
    <t xml:space="preserve"> 9. Tỷ lệ hộ dùng nước sạch (nước an toàn)</t>
  </si>
  <si>
    <t xml:space="preserve"> 10. Tỷ lệ chất thải rắn sinh hoạt được thu gom, xử lý</t>
  </si>
  <si>
    <t xml:space="preserve"> 11. Tỷ lệ độ che phủ rừng</t>
  </si>
  <si>
    <t>Tỷ lệ độ che phủ rừng</t>
  </si>
  <si>
    <t xml:space="preserve"> Người</t>
  </si>
  <si>
    <t>Tr. đồng</t>
  </si>
  <si>
    <t>Triệu/năm</t>
  </si>
  <si>
    <t xml:space="preserve">   -Nông  nghiệp</t>
  </si>
  <si>
    <t xml:space="preserve">Thu nhập bình quân đầu người </t>
  </si>
  <si>
    <t xml:space="preserve">Tổng thu thu nhập </t>
  </si>
  <si>
    <t>Tốc độ tăng giá trị sản xuất (GO)</t>
  </si>
  <si>
    <t>Giá trị sản xuất ( giá so sánh )</t>
  </si>
  <si>
    <t>Giá trị sản xuất (theo giá hiện hành)</t>
  </si>
  <si>
    <t>Tỷ lệ dân số trong độ tuổi tham gia BHXH</t>
  </si>
  <si>
    <t>12,45</t>
  </si>
  <si>
    <t>13,48</t>
  </si>
  <si>
    <t>14,12</t>
  </si>
  <si>
    <t>15,21</t>
  </si>
  <si>
    <t>24,91</t>
  </si>
  <si>
    <t>30,23</t>
  </si>
  <si>
    <t>35,45</t>
  </si>
  <si>
    <t>Tỷ lệ dân số xử dụng nước sạch</t>
  </si>
  <si>
    <t>39,7</t>
  </si>
  <si>
    <t>45,89</t>
  </si>
  <si>
    <t>49,80</t>
  </si>
  <si>
    <t>52,5</t>
  </si>
  <si>
    <t>52,6</t>
  </si>
  <si>
    <t>78,7</t>
  </si>
  <si>
    <t>82,4</t>
  </si>
  <si>
    <t>Tỷ lệ chất rắn được thu gom xữ lý</t>
  </si>
  <si>
    <t xml:space="preserve">KH năm 2020-2025 </t>
  </si>
  <si>
    <t xml:space="preserve">TH năm 2015-2020 </t>
  </si>
  <si>
    <t>Tổng vốn đầu tư toàn xã hội</t>
  </si>
  <si>
    <t>Thu ngân sách  nhà nước trên địa bàn</t>
  </si>
  <si>
    <t>Tỷ đồng</t>
  </si>
  <si>
    <t>Tỷ lệ trường đạt chuẩn quốc gia</t>
  </si>
  <si>
    <t>Trong đó: Xuất khẩu lao động</t>
  </si>
  <si>
    <t>4.1</t>
  </si>
  <si>
    <t>4.2</t>
  </si>
  <si>
    <t>Trường</t>
  </si>
  <si>
    <t>Tỷ lệ lao động qua đào tạo</t>
  </si>
  <si>
    <t>&gt;90</t>
  </si>
  <si>
    <t xml:space="preserve">  -  Nông  nghiệp</t>
  </si>
  <si>
    <t xml:space="preserve">   + Trồng trọt</t>
  </si>
  <si>
    <t xml:space="preserve">   + Chăn nuôi</t>
  </si>
  <si>
    <t xml:space="preserve">        + Số hộ người dân tộc</t>
  </si>
  <si>
    <t xml:space="preserve">   + Dịch vụ trồng trọt và chăn nuôi</t>
  </si>
  <si>
    <t>I</t>
  </si>
  <si>
    <t xml:space="preserve"> Thông tin cơ bản</t>
  </si>
  <si>
    <t>Ghi chú: Mục (3) Dân số trung bình: Từ năm 2016 - 2020 lấy theo số liệu dân số trên địa bàn; năm 2021 - 2025 lấy theo số liệu tổng điều tra dân số 1/4/2019  (đã trừ đối tượng đi làm ăn xa khỏi địa phương trên 6 tháng)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</si>
</sst>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(* #,##0.0_);_(* \(#,##0.0\);_(* &quot;-&quot;??_);_(@_)"/>
    <numFmt numFmtId="174" formatCode="0.0"/>
    <numFmt numFmtId="175" formatCode="#,##0.0"/>
    <numFmt numFmtId="176" formatCode="_(* #,##0_);_(* \(#,##0\);_(* &quot;-&quot;??_);_(@_)"/>
    <numFmt numFmtId="177" formatCode="#,##0;\(#,##0\)"/>
    <numFmt numFmtId="178" formatCode="\$#,##0\ ;\(\$#,##0\)"/>
    <numFmt numFmtId="179" formatCode="\t0.00%"/>
    <numFmt numFmtId="180" formatCode="\t#\ ??/??"/>
    <numFmt numFmtId="181" formatCode="m/d"/>
    <numFmt numFmtId="182" formatCode="&quot;ß&quot;#,##0;\-&quot;&quot;\ß&quot;&quot;#,##0"/>
    <numFmt numFmtId="183" formatCode="&quot;VND&quot;#,##0_);[Red]\(&quot;VND&quot;#,##0\)"/>
    <numFmt numFmtId="184" formatCode="#,##0.00\ &quot;F&quot;;[Red]\-#,##0.00\ &quot;F&quot;"/>
    <numFmt numFmtId="185" formatCode="_-* #,##0\ &quot;F&quot;_-;\-* #,##0\ &quot;F&quot;_-;_-* &quot;-&quot;\ &quot;F&quot;_-;_-@_-"/>
    <numFmt numFmtId="186" formatCode="#,##0\ &quot;F&quot;;[Red]\-#,##0\ &quot;F&quot;"/>
    <numFmt numFmtId="187" formatCode="#,##0.00\ &quot;F&quot;;\-#,##0.00\ &quot;F&quot;"/>
    <numFmt numFmtId="188" formatCode="&quot;\&quot;#,##0;[Red]&quot;\&quot;&quot;\&quot;\-#,##0"/>
    <numFmt numFmtId="189" formatCode="&quot;\&quot;#,##0.00;[Red]&quot;\&quot;&quot;\&quot;&quot;\&quot;&quot;\&quot;&quot;\&quot;&quot;\&quot;\-#,##0.00"/>
    <numFmt numFmtId="190" formatCode="&quot;\&quot;#,##0.00;[Red]&quot;\&quot;\-#,##0.00"/>
    <numFmt numFmtId="191" formatCode="&quot;\&quot;#,##0;[Red]&quot;\&quot;\-#,##0"/>
    <numFmt numFmtId="192" formatCode="_-&quot;€&quot;* #,##0_-;\-&quot;€&quot;* #,##0_-;_-&quot;€&quot;* &quot;-&quot;_-;_-@_-"/>
    <numFmt numFmtId="193" formatCode="#,##0\ &quot;€&quot;;[Red]\-#,##0\ &quot;€&quot;"/>
    <numFmt numFmtId="194" formatCode="_-&quot;€&quot;* #,##0.00_-;\-&quot;€&quot;* #,##0.00_-;_-&quot;€&quot;* &quot;-&quot;??_-;_-@_-"/>
    <numFmt numFmtId="195" formatCode="_-* #,##0_-;\-* #,##0_-;_-* &quot;-&quot;??_-;_-@_-"/>
    <numFmt numFmtId="196" formatCode="0.000"/>
    <numFmt numFmtId="197" formatCode="#,##0.00;[Red]#,##0.00"/>
    <numFmt numFmtId="198" formatCode="#,##0;[Red]#,##0"/>
    <numFmt numFmtId="199" formatCode="_-* #,##0.0_-;\-* #,##0.0_-;_-* &quot;-&quot;??_-;_-@_-"/>
    <numFmt numFmtId="200" formatCode="#,##0.000;[Red]#,##0.000"/>
    <numFmt numFmtId="201" formatCode="0.0000000%"/>
    <numFmt numFmtId="202" formatCode="_(* #,##0.000_);_(* \(#,##0.000\);_(* &quot;-&quot;???_);_(@_)"/>
    <numFmt numFmtId="203" formatCode="_(* #,##0.000_);_(* \(#,##0.000\);_(* &quot;-&quot;??_);_(@_)"/>
    <numFmt numFmtId="204" formatCode="_(* #,##0.0_);_(* \(#,##0.0\);_(* &quot;-&quot;?_);_(@_)"/>
    <numFmt numFmtId="205" formatCode="0.0000"/>
    <numFmt numFmtId="206" formatCode="#,##0.0;[Red]#,##0.0"/>
    <numFmt numFmtId="207" formatCode="#,##0_ ;\-#,##0\ "/>
    <numFmt numFmtId="208" formatCode="0.00;[Red]0.00"/>
    <numFmt numFmtId="209" formatCode="0;[Red]0"/>
    <numFmt numFmtId="210" formatCode="_-* #,##0_-;\-* #,##0_-;_-* \-??_-;_-@_-"/>
    <numFmt numFmtId="211" formatCode="#.##;[Red]#.##"/>
    <numFmt numFmtId="212" formatCode="_-* #,##0.0\ _₫_-;\-* #,##0.0\ _₫_-;_-* &quot;-&quot;?\ _₫_-;_-@_-"/>
    <numFmt numFmtId="213" formatCode="_-* #,##0.00\ _₫_-;\-* #,##0.00\ _₫_-;_-* &quot;-&quot;??\ _₫_-;_-@_-"/>
    <numFmt numFmtId="214" formatCode="_-* #,##0\ _₫_-;\-* #,##0\ _₫_-;_-* &quot;-&quot;??\ _₫_-;_-@_-"/>
    <numFmt numFmtId="215" formatCode="0.00000000"/>
    <numFmt numFmtId="216" formatCode="0.0000000"/>
    <numFmt numFmtId="217" formatCode="0.000000"/>
    <numFmt numFmtId="218" formatCode="0.00000"/>
    <numFmt numFmtId="219" formatCode="0.0%"/>
    <numFmt numFmtId="220" formatCode="_-* #,##0.000_-;\-* #,##0.000_-;_-* &quot;-&quot;??_-;_-@_-"/>
    <numFmt numFmtId="221" formatCode="#,##0.000"/>
    <numFmt numFmtId="222" formatCode="_(* #,##0.0000_);_(* \(#,##0.0000\);_(* &quot;-&quot;??_);_(@_)"/>
  </numFmts>
  <fonts count="82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1"/>
    </font>
    <font>
      <sz val="12"/>
      <name val=".VnTime"/>
      <family val="2"/>
    </font>
    <font>
      <sz val="13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name val=".VnTime"/>
      <family val="2"/>
    </font>
    <font>
      <b/>
      <sz val="12"/>
      <color indexed="8"/>
      <name val="Times New Roman"/>
      <family val="1"/>
    </font>
    <font>
      <b/>
      <sz val="12"/>
      <name val=".VnTime"/>
      <family val="2"/>
    </font>
    <font>
      <i/>
      <sz val="12"/>
      <name val=".VnTime"/>
      <family val="2"/>
    </font>
    <font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>
        <color theme="0" tint="-0.3499799966812134"/>
      </bottom>
    </border>
    <border>
      <left style="thin"/>
      <right style="thin"/>
      <top style="double"/>
      <bottom style="thin">
        <color theme="0" tint="-0.3499799966812134"/>
      </bottom>
    </border>
    <border>
      <left style="thin"/>
      <right style="double"/>
      <top style="double"/>
      <bottom style="thin">
        <color theme="0" tint="-0.3499799966812134"/>
      </bottom>
    </border>
    <border>
      <left style="double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double"/>
      <right style="thin"/>
      <top style="thin">
        <color theme="0" tint="-0.3499799966812134"/>
      </top>
      <bottom style="double"/>
    </border>
    <border>
      <left style="thin"/>
      <right style="thin"/>
      <top style="thin">
        <color theme="0" tint="-0.3499799966812134"/>
      </top>
      <bottom style="double"/>
    </border>
    <border>
      <left style="thin"/>
      <right style="double"/>
      <top style="thin">
        <color theme="0" tint="-0.3499799966812134"/>
      </top>
      <bottom style="double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176" fontId="7" fillId="0" borderId="1" applyNumberFormat="0" applyFont="0" applyBorder="0" applyAlignment="0">
      <protection/>
    </xf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1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2" fillId="26" borderId="2" applyNumberFormat="0" applyAlignment="0" applyProtection="0"/>
    <xf numFmtId="0" fontId="63" fillId="27" borderId="3" applyNumberFormat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9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>
      <alignment/>
      <protection/>
    </xf>
    <xf numFmtId="0" fontId="0" fillId="0" borderId="0" applyFont="0" applyFill="0" applyBorder="0" applyAlignment="0" applyProtection="0"/>
    <xf numFmtId="180" fontId="0" fillId="0" borderId="0">
      <alignment/>
      <protection/>
    </xf>
    <xf numFmtId="0" fontId="6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38" fontId="11" fillId="29" borderId="0" applyNumberFormat="0" applyBorder="0" applyAlignment="0" applyProtection="0"/>
    <xf numFmtId="0" fontId="12" fillId="0" borderId="4" applyNumberFormat="0" applyAlignment="0" applyProtection="0"/>
    <xf numFmtId="0" fontId="12" fillId="0" borderId="5">
      <alignment horizontal="left" vertical="center"/>
      <protection/>
    </xf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Protection="0">
      <alignment/>
    </xf>
    <xf numFmtId="0" fontId="12" fillId="0" borderId="0" applyProtection="0">
      <alignment/>
    </xf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10" fontId="11" fillId="31" borderId="9" applyNumberFormat="0" applyBorder="0" applyAlignment="0" applyProtection="0"/>
    <xf numFmtId="0" fontId="72" fillId="0" borderId="10" applyNumberFormat="0" applyFill="0" applyAlignment="0" applyProtection="0"/>
    <xf numFmtId="3" fontId="14" fillId="0" borderId="11" applyNumberFormat="0" applyAlignment="0">
      <protection/>
    </xf>
    <xf numFmtId="3" fontId="15" fillId="0" borderId="11" applyNumberFormat="0" applyAlignment="0">
      <protection/>
    </xf>
    <xf numFmtId="3" fontId="16" fillId="0" borderId="11" applyNumberFormat="0" applyAlignment="0"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 applyNumberFormat="0" applyFont="0" applyFill="0" applyAlignment="0">
      <protection/>
    </xf>
    <xf numFmtId="0" fontId="73" fillId="32" borderId="0" applyNumberFormat="0" applyBorder="0" applyAlignment="0" applyProtection="0"/>
    <xf numFmtId="0" fontId="9" fillId="0" borderId="0">
      <alignment/>
      <protection/>
    </xf>
    <xf numFmtId="37" fontId="18" fillId="0" borderId="0">
      <alignment/>
      <protection/>
    </xf>
    <xf numFmtId="183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3" borderId="12" applyNumberFormat="0" applyFont="0" applyAlignment="0" applyProtection="0"/>
    <xf numFmtId="0" fontId="74" fillId="26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1" fillId="0" borderId="14">
      <alignment horizontal="right" vertical="center"/>
      <protection/>
    </xf>
    <xf numFmtId="185" fontId="21" fillId="0" borderId="14">
      <alignment horizontal="center"/>
      <protection/>
    </xf>
    <xf numFmtId="0" fontId="75" fillId="0" borderId="0" applyNumberFormat="0" applyFill="0" applyBorder="0" applyAlignment="0" applyProtection="0"/>
    <xf numFmtId="3" fontId="22" fillId="0" borderId="11" applyNumberFormat="0" applyAlignment="0">
      <protection/>
    </xf>
    <xf numFmtId="3" fontId="23" fillId="0" borderId="15" applyNumberFormat="0" applyAlignment="0">
      <protection/>
    </xf>
    <xf numFmtId="0" fontId="76" fillId="0" borderId="16" applyNumberFormat="0" applyFill="0" applyAlignment="0" applyProtection="0"/>
    <xf numFmtId="186" fontId="21" fillId="0" borderId="0">
      <alignment/>
      <protection/>
    </xf>
    <xf numFmtId="187" fontId="21" fillId="0" borderId="9">
      <alignment/>
      <protection/>
    </xf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9" fillId="0" borderId="0">
      <alignment/>
      <protection/>
    </xf>
    <xf numFmtId="0" fontId="17" fillId="0" borderId="0">
      <alignment/>
      <protection/>
    </xf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30" fillId="0" borderId="0" applyFont="0" applyFill="0" applyBorder="0" applyAlignment="0" applyProtection="0"/>
    <xf numFmtId="194" fontId="1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98" fontId="2" fillId="0" borderId="17" xfId="54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31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" fillId="0" borderId="18" xfId="98" applyFont="1" applyFill="1" applyBorder="1" applyAlignment="1">
      <alignment horizontal="center" vertical="center" wrapText="1"/>
      <protection/>
    </xf>
    <xf numFmtId="1" fontId="3" fillId="0" borderId="19" xfId="97" applyFont="1" applyFill="1" applyBorder="1" applyAlignment="1">
      <alignment horizontal="center" vertical="center" wrapText="1"/>
      <protection/>
    </xf>
    <xf numFmtId="0" fontId="3" fillId="0" borderId="19" xfId="98" applyFont="1" applyFill="1" applyBorder="1" applyAlignment="1">
      <alignment horizontal="center" vertical="center" wrapText="1"/>
      <protection/>
    </xf>
    <xf numFmtId="0" fontId="3" fillId="0" borderId="20" xfId="98" applyFont="1" applyFill="1" applyBorder="1" applyAlignment="1">
      <alignment horizontal="center" vertical="center" wrapText="1"/>
      <protection/>
    </xf>
    <xf numFmtId="173" fontId="37" fillId="0" borderId="0" xfId="54" applyNumberFormat="1" applyFont="1" applyFill="1" applyAlignment="1">
      <alignment/>
    </xf>
    <xf numFmtId="173" fontId="20" fillId="0" borderId="0" xfId="54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173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0" fillId="0" borderId="0" xfId="0" applyFill="1" applyAlignment="1">
      <alignment/>
    </xf>
    <xf numFmtId="3" fontId="20" fillId="0" borderId="0" xfId="0" applyNumberFormat="1" applyFont="1" applyFill="1" applyAlignment="1">
      <alignment/>
    </xf>
    <xf numFmtId="49" fontId="3" fillId="0" borderId="21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208" fontId="2" fillId="0" borderId="22" xfId="0" applyNumberFormat="1" applyFont="1" applyFill="1" applyBorder="1" applyAlignment="1">
      <alignment/>
    </xf>
    <xf numFmtId="208" fontId="2" fillId="0" borderId="23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176" fontId="3" fillId="0" borderId="17" xfId="54" applyNumberFormat="1" applyFont="1" applyFill="1" applyBorder="1" applyAlignment="1">
      <alignment horizontal="center"/>
    </xf>
    <xf numFmtId="176" fontId="3" fillId="0" borderId="17" xfId="54" applyNumberFormat="1" applyFont="1" applyFill="1" applyBorder="1" applyAlignment="1">
      <alignment horizontal="right"/>
    </xf>
    <xf numFmtId="208" fontId="2" fillId="0" borderId="17" xfId="0" applyNumberFormat="1" applyFont="1" applyFill="1" applyBorder="1" applyAlignment="1">
      <alignment/>
    </xf>
    <xf numFmtId="208" fontId="2" fillId="0" borderId="25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98" fontId="3" fillId="0" borderId="17" xfId="54" applyNumberFormat="1" applyFont="1" applyFill="1" applyBorder="1" applyAlignment="1">
      <alignment horizontal="right"/>
    </xf>
    <xf numFmtId="198" fontId="3" fillId="0" borderId="17" xfId="52" applyNumberFormat="1" applyFont="1" applyFill="1" applyBorder="1" applyAlignment="1">
      <alignment horizontal="right"/>
    </xf>
    <xf numFmtId="198" fontId="36" fillId="34" borderId="17" xfId="54" applyNumberFormat="1" applyFont="1" applyFill="1" applyBorder="1" applyAlignment="1">
      <alignment/>
    </xf>
    <xf numFmtId="173" fontId="3" fillId="0" borderId="17" xfId="54" applyNumberFormat="1" applyFont="1" applyFill="1" applyBorder="1" applyAlignment="1">
      <alignment/>
    </xf>
    <xf numFmtId="173" fontId="3" fillId="0" borderId="25" xfId="54" applyNumberFormat="1" applyFont="1" applyFill="1" applyBorder="1" applyAlignment="1">
      <alignment/>
    </xf>
    <xf numFmtId="208" fontId="3" fillId="0" borderId="17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 horizontal="left" indent="5"/>
    </xf>
    <xf numFmtId="0" fontId="6" fillId="0" borderId="17" xfId="0" applyFont="1" applyFill="1" applyBorder="1" applyAlignment="1">
      <alignment horizontal="center"/>
    </xf>
    <xf numFmtId="198" fontId="2" fillId="0" borderId="17" xfId="52" applyNumberFormat="1" applyFont="1" applyFill="1" applyBorder="1" applyAlignment="1">
      <alignment horizontal="right"/>
    </xf>
    <xf numFmtId="198" fontId="5" fillId="34" borderId="17" xfId="54" applyNumberFormat="1" applyFont="1" applyFill="1" applyBorder="1" applyAlignment="1">
      <alignment/>
    </xf>
    <xf numFmtId="176" fontId="6" fillId="0" borderId="17" xfId="54" applyNumberFormat="1" applyFont="1" applyFill="1" applyBorder="1" applyAlignment="1">
      <alignment/>
    </xf>
    <xf numFmtId="208" fontId="6" fillId="0" borderId="17" xfId="0" applyNumberFormat="1" applyFont="1" applyFill="1" applyBorder="1" applyAlignment="1">
      <alignment/>
    </xf>
    <xf numFmtId="173" fontId="6" fillId="0" borderId="17" xfId="0" applyNumberFormat="1" applyFont="1" applyFill="1" applyBorder="1" applyAlignment="1">
      <alignment/>
    </xf>
    <xf numFmtId="198" fontId="78" fillId="34" borderId="17" xfId="54" applyNumberFormat="1" applyFont="1" applyFill="1" applyBorder="1" applyAlignment="1">
      <alignment/>
    </xf>
    <xf numFmtId="198" fontId="6" fillId="0" borderId="17" xfId="54" applyNumberFormat="1" applyFont="1" applyFill="1" applyBorder="1" applyAlignment="1">
      <alignment horizontal="right"/>
    </xf>
    <xf numFmtId="176" fontId="3" fillId="0" borderId="17" xfId="54" applyNumberFormat="1" applyFont="1" applyFill="1" applyBorder="1" applyAlignment="1">
      <alignment/>
    </xf>
    <xf numFmtId="209" fontId="6" fillId="0" borderId="17" xfId="0" applyNumberFormat="1" applyFont="1" applyFill="1" applyBorder="1" applyAlignment="1">
      <alignment/>
    </xf>
    <xf numFmtId="198" fontId="2" fillId="0" borderId="17" xfId="0" applyNumberFormat="1" applyFont="1" applyFill="1" applyBorder="1" applyAlignment="1">
      <alignment/>
    </xf>
    <xf numFmtId="43" fontId="3" fillId="0" borderId="17" xfId="54" applyNumberFormat="1" applyFont="1" applyFill="1" applyBorder="1" applyAlignment="1">
      <alignment/>
    </xf>
    <xf numFmtId="198" fontId="3" fillId="0" borderId="17" xfId="0" applyNumberFormat="1" applyFont="1" applyFill="1" applyBorder="1" applyAlignment="1">
      <alignment horizontal="right"/>
    </xf>
    <xf numFmtId="198" fontId="36" fillId="34" borderId="17" xfId="0" applyNumberFormat="1" applyFont="1" applyFill="1" applyBorder="1" applyAlignment="1">
      <alignment vertical="center"/>
    </xf>
    <xf numFmtId="198" fontId="6" fillId="0" borderId="17" xfId="54" applyNumberFormat="1" applyFont="1" applyFill="1" applyBorder="1" applyAlignment="1" applyProtection="1">
      <alignment horizontal="right" vertical="center"/>
      <protection/>
    </xf>
    <xf numFmtId="198" fontId="6" fillId="0" borderId="17" xfId="52" applyNumberFormat="1" applyFont="1" applyFill="1" applyBorder="1" applyAlignment="1" applyProtection="1">
      <alignment horizontal="right" vertical="center"/>
      <protection/>
    </xf>
    <xf numFmtId="198" fontId="6" fillId="0" borderId="17" xfId="54" applyNumberFormat="1" applyFont="1" applyFill="1" applyBorder="1" applyAlignment="1" applyProtection="1">
      <alignment vertical="center"/>
      <protection/>
    </xf>
    <xf numFmtId="173" fontId="6" fillId="0" borderId="17" xfId="54" applyNumberFormat="1" applyFont="1" applyFill="1" applyBorder="1" applyAlignment="1">
      <alignment/>
    </xf>
    <xf numFmtId="173" fontId="6" fillId="0" borderId="25" xfId="54" applyNumberFormat="1" applyFont="1" applyFill="1" applyBorder="1" applyAlignment="1">
      <alignment/>
    </xf>
    <xf numFmtId="198" fontId="36" fillId="0" borderId="17" xfId="0" applyNumberFormat="1" applyFont="1" applyFill="1" applyBorder="1" applyAlignment="1">
      <alignment vertical="center"/>
    </xf>
    <xf numFmtId="198" fontId="6" fillId="0" borderId="17" xfId="52" applyNumberFormat="1" applyFont="1" applyFill="1" applyBorder="1" applyAlignment="1">
      <alignment horizontal="right"/>
    </xf>
    <xf numFmtId="198" fontId="6" fillId="0" borderId="17" xfId="54" applyNumberFormat="1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/>
    </xf>
    <xf numFmtId="198" fontId="6" fillId="34" borderId="17" xfId="54" applyNumberFormat="1" applyFont="1" applyFill="1" applyBorder="1" applyAlignment="1">
      <alignment horizontal="right"/>
    </xf>
    <xf numFmtId="0" fontId="3" fillId="34" borderId="17" xfId="0" applyFont="1" applyFill="1" applyBorder="1" applyAlignment="1">
      <alignment horizontal="center"/>
    </xf>
    <xf numFmtId="198" fontId="3" fillId="34" borderId="17" xfId="54" applyNumberFormat="1" applyFont="1" applyFill="1" applyBorder="1" applyAlignment="1">
      <alignment horizontal="right"/>
    </xf>
    <xf numFmtId="198" fontId="36" fillId="0" borderId="17" xfId="54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/>
    </xf>
    <xf numFmtId="9" fontId="2" fillId="0" borderId="17" xfId="0" applyNumberFormat="1" applyFont="1" applyFill="1" applyBorder="1" applyAlignment="1">
      <alignment/>
    </xf>
    <xf numFmtId="9" fontId="2" fillId="0" borderId="25" xfId="0" applyNumberFormat="1" applyFont="1" applyFill="1" applyBorder="1" applyAlignment="1">
      <alignment/>
    </xf>
    <xf numFmtId="198" fontId="3" fillId="34" borderId="17" xfId="0" applyNumberFormat="1" applyFont="1" applyFill="1" applyBorder="1" applyAlignment="1">
      <alignment horizontal="right"/>
    </xf>
    <xf numFmtId="203" fontId="2" fillId="0" borderId="17" xfId="54" applyNumberFormat="1" applyFont="1" applyFill="1" applyBorder="1" applyAlignment="1">
      <alignment/>
    </xf>
    <xf numFmtId="43" fontId="2" fillId="0" borderId="25" xfId="54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195" fontId="6" fillId="34" borderId="17" xfId="54" applyNumberFormat="1" applyFont="1" applyFill="1" applyBorder="1" applyAlignment="1">
      <alignment horizontal="center" vertical="center" wrapText="1"/>
    </xf>
    <xf numFmtId="198" fontId="6" fillId="0" borderId="17" xfId="0" applyNumberFormat="1" applyFont="1" applyFill="1" applyBorder="1" applyAlignment="1">
      <alignment horizontal="right"/>
    </xf>
    <xf numFmtId="203" fontId="6" fillId="0" borderId="17" xfId="54" applyNumberFormat="1" applyFont="1" applyFill="1" applyBorder="1" applyAlignment="1">
      <alignment/>
    </xf>
    <xf numFmtId="208" fontId="6" fillId="0" borderId="25" xfId="0" applyNumberFormat="1" applyFont="1" applyFill="1" applyBorder="1" applyAlignment="1">
      <alignment/>
    </xf>
    <xf numFmtId="43" fontId="6" fillId="0" borderId="17" xfId="54" applyFont="1" applyFill="1" applyBorder="1" applyAlignment="1" applyProtection="1">
      <alignment horizontal="center" vertical="center"/>
      <protection/>
    </xf>
    <xf numFmtId="43" fontId="6" fillId="0" borderId="25" xfId="54" applyFont="1" applyFill="1" applyBorder="1" applyAlignment="1" applyProtection="1">
      <alignment horizontal="center" vertical="center"/>
      <protection/>
    </xf>
    <xf numFmtId="176" fontId="3" fillId="0" borderId="24" xfId="54" applyNumberFormat="1" applyFont="1" applyFill="1" applyBorder="1" applyAlignment="1">
      <alignment/>
    </xf>
    <xf numFmtId="198" fontId="3" fillId="34" borderId="17" xfId="54" applyNumberFormat="1" applyFont="1" applyFill="1" applyBorder="1" applyAlignment="1" applyProtection="1">
      <alignment horizontal="right" vertical="center"/>
      <protection/>
    </xf>
    <xf numFmtId="176" fontId="3" fillId="0" borderId="17" xfId="54" applyNumberFormat="1" applyFont="1" applyFill="1" applyBorder="1" applyAlignment="1" applyProtection="1">
      <alignment horizontal="center" vertical="center"/>
      <protection/>
    </xf>
    <xf numFmtId="43" fontId="3" fillId="0" borderId="17" xfId="54" applyFont="1" applyFill="1" applyBorder="1" applyAlignment="1" applyProtection="1">
      <alignment horizontal="center" vertical="center"/>
      <protection/>
    </xf>
    <xf numFmtId="43" fontId="6" fillId="0" borderId="25" xfId="54" applyFont="1" applyFill="1" applyBorder="1" applyAlignment="1" applyProtection="1">
      <alignment horizontal="right" vertical="center" wrapText="1"/>
      <protection/>
    </xf>
    <xf numFmtId="198" fontId="6" fillId="0" borderId="17" xfId="54" applyNumberFormat="1" applyFont="1" applyFill="1" applyBorder="1" applyAlignment="1" applyProtection="1">
      <alignment horizontal="right" vertical="center" wrapText="1"/>
      <protection/>
    </xf>
    <xf numFmtId="43" fontId="6" fillId="0" borderId="17" xfId="54" applyFont="1" applyFill="1" applyBorder="1" applyAlignment="1" applyProtection="1">
      <alignment horizontal="right" vertical="center" wrapText="1"/>
      <protection/>
    </xf>
    <xf numFmtId="0" fontId="6" fillId="0" borderId="25" xfId="0" applyFont="1" applyFill="1" applyBorder="1" applyAlignment="1">
      <alignment/>
    </xf>
    <xf numFmtId="210" fontId="6" fillId="0" borderId="17" xfId="54" applyNumberFormat="1" applyFont="1" applyFill="1" applyBorder="1" applyAlignment="1" applyProtection="1">
      <alignment horizontal="center" vertical="center"/>
      <protection/>
    </xf>
    <xf numFmtId="210" fontId="6" fillId="0" borderId="25" xfId="54" applyNumberFormat="1" applyFont="1" applyFill="1" applyBorder="1" applyAlignment="1" applyProtection="1">
      <alignment horizontal="center" vertical="center"/>
      <protection/>
    </xf>
    <xf numFmtId="195" fontId="3" fillId="34" borderId="17" xfId="54" applyNumberFormat="1" applyFont="1" applyFill="1" applyBorder="1" applyAlignment="1">
      <alignment horizontal="center" vertical="center" wrapText="1"/>
    </xf>
    <xf numFmtId="198" fontId="3" fillId="0" borderId="17" xfId="54" applyNumberFormat="1" applyFont="1" applyFill="1" applyBorder="1" applyAlignment="1" applyProtection="1">
      <alignment horizontal="right" vertical="center"/>
      <protection/>
    </xf>
    <xf numFmtId="210" fontId="3" fillId="0" borderId="17" xfId="54" applyNumberFormat="1" applyFont="1" applyFill="1" applyBorder="1" applyAlignment="1" applyProtection="1">
      <alignment horizontal="center" vertical="center"/>
      <protection/>
    </xf>
    <xf numFmtId="210" fontId="3" fillId="0" borderId="25" xfId="54" applyNumberFormat="1" applyFont="1" applyFill="1" applyBorder="1" applyAlignment="1" applyProtection="1">
      <alignment horizontal="center" vertical="center"/>
      <protection/>
    </xf>
    <xf numFmtId="173" fontId="3" fillId="34" borderId="17" xfId="52" applyNumberFormat="1" applyFont="1" applyFill="1" applyBorder="1" applyAlignment="1">
      <alignment horizontal="center" vertical="center"/>
    </xf>
    <xf numFmtId="173" fontId="3" fillId="34" borderId="17" xfId="49" applyNumberFormat="1" applyFont="1" applyFill="1" applyBorder="1" applyAlignment="1">
      <alignment horizontal="center" vertical="center"/>
    </xf>
    <xf numFmtId="173" fontId="2" fillId="0" borderId="17" xfId="54" applyNumberFormat="1" applyFont="1" applyFill="1" applyBorder="1" applyAlignment="1">
      <alignment/>
    </xf>
    <xf numFmtId="43" fontId="2" fillId="0" borderId="17" xfId="54" applyFont="1" applyFill="1" applyBorder="1" applyAlignment="1">
      <alignment/>
    </xf>
    <xf numFmtId="3" fontId="2" fillId="34" borderId="17" xfId="0" applyNumberFormat="1" applyFont="1" applyFill="1" applyBorder="1" applyAlignment="1">
      <alignment horizontal="center"/>
    </xf>
    <xf numFmtId="206" fontId="3" fillId="0" borderId="17" xfId="54" applyNumberFormat="1" applyFont="1" applyFill="1" applyBorder="1" applyAlignment="1">
      <alignment horizontal="right"/>
    </xf>
    <xf numFmtId="49" fontId="2" fillId="0" borderId="24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 horizontal="center"/>
    </xf>
    <xf numFmtId="197" fontId="2" fillId="0" borderId="17" xfId="54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/>
    </xf>
    <xf numFmtId="195" fontId="3" fillId="34" borderId="17" xfId="54" applyNumberFormat="1" applyFont="1" applyFill="1" applyBorder="1" applyAlignment="1">
      <alignment horizontal="center"/>
    </xf>
    <xf numFmtId="195" fontId="3" fillId="0" borderId="17" xfId="54" applyNumberFormat="1" applyFont="1" applyFill="1" applyBorder="1" applyAlignment="1">
      <alignment horizontal="center"/>
    </xf>
    <xf numFmtId="176" fontId="3" fillId="34" borderId="17" xfId="54" applyNumberFormat="1" applyFont="1" applyFill="1" applyBorder="1" applyAlignment="1">
      <alignment/>
    </xf>
    <xf numFmtId="198" fontId="6" fillId="34" borderId="17" xfId="54" applyNumberFormat="1" applyFont="1" applyFill="1" applyBorder="1" applyAlignment="1" applyProtection="1">
      <alignment horizontal="right" vertical="center"/>
      <protection/>
    </xf>
    <xf numFmtId="176" fontId="3" fillId="34" borderId="17" xfId="54" applyNumberFormat="1" applyFont="1" applyFill="1" applyBorder="1" applyAlignment="1">
      <alignment horizontal="right"/>
    </xf>
    <xf numFmtId="198" fontId="3" fillId="34" borderId="17" xfId="54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/>
    </xf>
    <xf numFmtId="43" fontId="31" fillId="0" borderId="17" xfId="54" applyFont="1" applyFill="1" applyBorder="1" applyAlignment="1">
      <alignment/>
    </xf>
    <xf numFmtId="43" fontId="31" fillId="0" borderId="25" xfId="54" applyFont="1" applyFill="1" applyBorder="1" applyAlignment="1">
      <alignment/>
    </xf>
    <xf numFmtId="3" fontId="3" fillId="0" borderId="17" xfId="54" applyNumberFormat="1" applyFont="1" applyFill="1" applyBorder="1" applyAlignment="1">
      <alignment horizontal="right" vertical="center"/>
    </xf>
    <xf numFmtId="173" fontId="3" fillId="34" borderId="17" xfId="54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198" fontId="2" fillId="0" borderId="17" xfId="54" applyNumberFormat="1" applyFont="1" applyFill="1" applyBorder="1" applyAlignment="1">
      <alignment vertical="center"/>
    </xf>
    <xf numFmtId="197" fontId="31" fillId="0" borderId="25" xfId="54" applyNumberFormat="1" applyFont="1" applyFill="1" applyBorder="1" applyAlignment="1">
      <alignment horizontal="right"/>
    </xf>
    <xf numFmtId="49" fontId="2" fillId="0" borderId="24" xfId="0" applyNumberFormat="1" applyFont="1" applyFill="1" applyBorder="1" applyAlignment="1" quotePrefix="1">
      <alignment horizontal="left" indent="1"/>
    </xf>
    <xf numFmtId="0" fontId="2" fillId="0" borderId="17" xfId="0" applyFont="1" applyFill="1" applyBorder="1" applyAlignment="1">
      <alignment horizontal="center"/>
    </xf>
    <xf numFmtId="173" fontId="2" fillId="0" borderId="25" xfId="54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left" indent="1"/>
    </xf>
    <xf numFmtId="3" fontId="3" fillId="0" borderId="17" xfId="0" applyNumberFormat="1" applyFont="1" applyFill="1" applyBorder="1" applyAlignment="1">
      <alignment horizontal="right"/>
    </xf>
    <xf numFmtId="49" fontId="2" fillId="0" borderId="24" xfId="0" applyNumberFormat="1" applyFont="1" applyFill="1" applyBorder="1" applyAlignment="1">
      <alignment/>
    </xf>
    <xf numFmtId="3" fontId="2" fillId="0" borderId="17" xfId="54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left" indent="1"/>
    </xf>
    <xf numFmtId="176" fontId="2" fillId="0" borderId="17" xfId="54" applyNumberFormat="1" applyFont="1" applyFill="1" applyBorder="1" applyAlignment="1">
      <alignment/>
    </xf>
    <xf numFmtId="3" fontId="2" fillId="35" borderId="17" xfId="54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/>
    </xf>
    <xf numFmtId="3" fontId="2" fillId="35" borderId="17" xfId="54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vertical="center" wrapText="1"/>
    </xf>
    <xf numFmtId="198" fontId="2" fillId="0" borderId="17" xfId="99" applyNumberFormat="1" applyFont="1" applyFill="1" applyBorder="1" applyAlignment="1">
      <alignment horizontal="right" vertical="center"/>
      <protection/>
    </xf>
    <xf numFmtId="198" fontId="39" fillId="0" borderId="17" xfId="99" applyNumberFormat="1" applyFont="1" applyFill="1" applyBorder="1" applyAlignment="1">
      <alignment horizontal="right" vertical="center"/>
      <protection/>
    </xf>
    <xf numFmtId="198" fontId="2" fillId="0" borderId="17" xfId="0" applyNumberFormat="1" applyFont="1" applyFill="1" applyBorder="1" applyAlignment="1">
      <alignment/>
    </xf>
    <xf numFmtId="175" fontId="2" fillId="0" borderId="17" xfId="0" applyNumberFormat="1" applyFont="1" applyFill="1" applyBorder="1" applyAlignment="1">
      <alignment horizontal="right"/>
    </xf>
    <xf numFmtId="199" fontId="2" fillId="34" borderId="17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200" fontId="2" fillId="0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right"/>
    </xf>
    <xf numFmtId="49" fontId="2" fillId="0" borderId="24" xfId="0" applyNumberFormat="1" applyFont="1" applyFill="1" applyBorder="1" applyAlignment="1" quotePrefix="1">
      <alignment horizontal="left" indent="6"/>
    </xf>
    <xf numFmtId="200" fontId="2" fillId="0" borderId="17" xfId="52" applyNumberFormat="1" applyFont="1" applyFill="1" applyBorder="1" applyAlignment="1">
      <alignment horizontal="right" vertical="center"/>
    </xf>
    <xf numFmtId="202" fontId="2" fillId="0" borderId="25" xfId="0" applyNumberFormat="1" applyFont="1" applyFill="1" applyBorder="1" applyAlignment="1">
      <alignment/>
    </xf>
    <xf numFmtId="200" fontId="2" fillId="0" borderId="17" xfId="54" applyNumberFormat="1" applyFont="1" applyFill="1" applyBorder="1" applyAlignment="1">
      <alignment horizontal="right" vertical="center"/>
    </xf>
    <xf numFmtId="197" fontId="2" fillId="0" borderId="17" xfId="52" applyNumberFormat="1" applyFont="1" applyFill="1" applyBorder="1" applyAlignment="1">
      <alignment horizontal="right" vertical="center"/>
    </xf>
    <xf numFmtId="211" fontId="2" fillId="0" borderId="17" xfId="52" applyNumberFormat="1" applyFont="1" applyFill="1" applyBorder="1" applyAlignment="1">
      <alignment horizontal="right" vertical="center"/>
    </xf>
    <xf numFmtId="202" fontId="2" fillId="34" borderId="17" xfId="0" applyNumberFormat="1" applyFont="1" applyFill="1" applyBorder="1" applyAlignment="1">
      <alignment horizontal="right"/>
    </xf>
    <xf numFmtId="198" fontId="2" fillId="0" borderId="17" xfId="54" applyNumberFormat="1" applyFont="1" applyFill="1" applyBorder="1" applyAlignment="1">
      <alignment horizontal="right" vertical="center"/>
    </xf>
    <xf numFmtId="3" fontId="79" fillId="34" borderId="17" xfId="50" applyNumberFormat="1" applyFont="1" applyFill="1" applyBorder="1" applyAlignment="1">
      <alignment vertical="center" shrinkToFit="1" readingOrder="1"/>
    </xf>
    <xf numFmtId="49" fontId="2" fillId="0" borderId="24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3" fontId="79" fillId="34" borderId="17" xfId="52" applyNumberFormat="1" applyFont="1" applyFill="1" applyBorder="1" applyAlignment="1">
      <alignment vertical="center" shrinkToFit="1" readingOrder="1"/>
    </xf>
    <xf numFmtId="3" fontId="79" fillId="34" borderId="17" xfId="0" applyNumberFormat="1" applyFont="1" applyFill="1" applyBorder="1" applyAlignment="1">
      <alignment vertical="center" shrinkToFit="1" readingOrder="1"/>
    </xf>
    <xf numFmtId="0" fontId="2" fillId="0" borderId="24" xfId="0" applyFont="1" applyFill="1" applyBorder="1" applyAlignment="1">
      <alignment/>
    </xf>
    <xf numFmtId="4" fontId="2" fillId="0" borderId="17" xfId="54" applyNumberFormat="1" applyFont="1" applyFill="1" applyBorder="1" applyAlignment="1">
      <alignment horizontal="right"/>
    </xf>
    <xf numFmtId="4" fontId="79" fillId="34" borderId="17" xfId="92" applyNumberFormat="1" applyFont="1" applyFill="1" applyBorder="1" applyAlignment="1">
      <alignment vertical="top" wrapText="1"/>
      <protection/>
    </xf>
    <xf numFmtId="206" fontId="2" fillId="0" borderId="17" xfId="54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206" fontId="2" fillId="0" borderId="17" xfId="54" applyNumberFormat="1" applyFont="1" applyFill="1" applyBorder="1" applyAlignment="1">
      <alignment horizontal="right" vertical="center"/>
    </xf>
    <xf numFmtId="197" fontId="2" fillId="0" borderId="17" xfId="54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206" fontId="2" fillId="0" borderId="27" xfId="54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213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176" fontId="2" fillId="0" borderId="15" xfId="52" applyNumberFormat="1" applyFont="1" applyFill="1" applyBorder="1" applyAlignment="1">
      <alignment horizontal="right" vertical="center"/>
    </xf>
    <xf numFmtId="195" fontId="2" fillId="0" borderId="15" xfId="52" applyNumberFormat="1" applyFont="1" applyFill="1" applyBorder="1" applyAlignment="1">
      <alignment horizontal="right" vertical="center"/>
    </xf>
    <xf numFmtId="198" fontId="2" fillId="0" borderId="15" xfId="54" applyNumberFormat="1" applyFont="1" applyFill="1" applyBorder="1" applyAlignment="1" applyProtection="1">
      <alignment horizontal="right" vertical="center"/>
      <protection/>
    </xf>
    <xf numFmtId="198" fontId="6" fillId="0" borderId="15" xfId="54" applyNumberFormat="1" applyFont="1" applyFill="1" applyBorder="1" applyAlignment="1" applyProtection="1">
      <alignment horizontal="right" vertical="center"/>
      <protection/>
    </xf>
    <xf numFmtId="198" fontId="2" fillId="0" borderId="15" xfId="54" applyNumberFormat="1" applyFont="1" applyFill="1" applyBorder="1" applyAlignment="1">
      <alignment horizontal="right" vertical="center"/>
    </xf>
    <xf numFmtId="195" fontId="2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175" fontId="2" fillId="0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175" fontId="2" fillId="0" borderId="29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195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198" fontId="2" fillId="0" borderId="15" xfId="0" applyNumberFormat="1" applyFont="1" applyFill="1" applyBorder="1" applyAlignment="1">
      <alignment horizontal="right" vertical="center"/>
    </xf>
    <xf numFmtId="3" fontId="2" fillId="0" borderId="15" xfId="102" applyNumberFormat="1" applyFont="1" applyFill="1" applyBorder="1" applyAlignment="1">
      <alignment horizontal="right" vertical="center"/>
    </xf>
    <xf numFmtId="174" fontId="2" fillId="0" borderId="15" xfId="0" applyNumberFormat="1" applyFont="1" applyFill="1" applyBorder="1" applyAlignment="1">
      <alignment horizontal="right" vertical="center" wrapText="1"/>
    </xf>
    <xf numFmtId="2" fontId="2" fillId="0" borderId="15" xfId="52" applyNumberFormat="1" applyFont="1" applyFill="1" applyBorder="1" applyAlignment="1">
      <alignment horizontal="right" vertical="center" wrapText="1"/>
    </xf>
    <xf numFmtId="175" fontId="2" fillId="0" borderId="15" xfId="0" applyNumberFormat="1" applyFont="1" applyFill="1" applyBorder="1" applyAlignment="1">
      <alignment horizontal="right" vertical="center" wrapText="1"/>
    </xf>
    <xf numFmtId="4" fontId="2" fillId="0" borderId="15" xfId="92" applyNumberFormat="1" applyFont="1" applyFill="1" applyBorder="1" applyAlignment="1">
      <alignment horizontal="right" vertical="center" wrapText="1"/>
      <protection/>
    </xf>
    <xf numFmtId="198" fontId="2" fillId="0" borderId="15" xfId="93" applyNumberFormat="1" applyFont="1" applyFill="1" applyBorder="1" applyAlignment="1">
      <alignment horizontal="right" vertical="center"/>
      <protection/>
    </xf>
    <xf numFmtId="0" fontId="2" fillId="0" borderId="29" xfId="0" applyFont="1" applyFill="1" applyBorder="1" applyAlignment="1">
      <alignment horizontal="right" vertical="center" wrapText="1"/>
    </xf>
    <xf numFmtId="173" fontId="2" fillId="0" borderId="15" xfId="52" applyNumberFormat="1" applyFont="1" applyFill="1" applyBorder="1" applyAlignment="1">
      <alignment horizontal="right" vertical="center" wrapText="1"/>
    </xf>
    <xf numFmtId="195" fontId="2" fillId="0" borderId="15" xfId="54" applyNumberFormat="1" applyFont="1" applyFill="1" applyBorder="1" applyAlignment="1">
      <alignment horizontal="right" vertical="center"/>
    </xf>
    <xf numFmtId="0" fontId="2" fillId="0" borderId="15" xfId="92" applyFont="1" applyFill="1" applyBorder="1" applyAlignment="1">
      <alignment horizontal="right" vertical="center" wrapText="1"/>
      <protection/>
    </xf>
    <xf numFmtId="3" fontId="2" fillId="0" borderId="15" xfId="52" applyNumberFormat="1" applyFont="1" applyFill="1" applyBorder="1" applyAlignment="1">
      <alignment horizontal="right" vertical="center"/>
    </xf>
    <xf numFmtId="198" fontId="2" fillId="0" borderId="15" xfId="0" applyNumberFormat="1" applyFont="1" applyFill="1" applyBorder="1" applyAlignment="1">
      <alignment horizontal="right" vertical="center" wrapText="1"/>
    </xf>
    <xf numFmtId="176" fontId="6" fillId="0" borderId="15" xfId="54" applyNumberFormat="1" applyFont="1" applyFill="1" applyBorder="1" applyAlignment="1" applyProtection="1">
      <alignment horizontal="right" vertical="center"/>
      <protection/>
    </xf>
    <xf numFmtId="10" fontId="2" fillId="0" borderId="15" xfId="102" applyNumberFormat="1" applyFont="1" applyFill="1" applyBorder="1" applyAlignment="1">
      <alignment horizontal="right" vertical="center"/>
    </xf>
    <xf numFmtId="210" fontId="6" fillId="0" borderId="15" xfId="54" applyNumberFormat="1" applyFont="1" applyFill="1" applyBorder="1" applyAlignment="1" applyProtection="1">
      <alignment horizontal="right" vertical="center"/>
      <protection/>
    </xf>
    <xf numFmtId="195" fontId="6" fillId="0" borderId="15" xfId="54" applyNumberFormat="1" applyFont="1" applyFill="1" applyBorder="1" applyAlignment="1">
      <alignment horizontal="right" vertical="center"/>
    </xf>
    <xf numFmtId="198" fontId="6" fillId="0" borderId="15" xfId="54" applyNumberFormat="1" applyFont="1" applyFill="1" applyBorder="1" applyAlignment="1">
      <alignment horizontal="right" vertical="center"/>
    </xf>
    <xf numFmtId="198" fontId="3" fillId="0" borderId="15" xfId="54" applyNumberFormat="1" applyFont="1" applyFill="1" applyBorder="1" applyAlignment="1">
      <alignment horizontal="right" vertical="center"/>
    </xf>
    <xf numFmtId="43" fontId="6" fillId="0" borderId="15" xfId="52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49" fontId="2" fillId="0" borderId="15" xfId="49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176" fontId="6" fillId="0" borderId="15" xfId="52" applyNumberFormat="1" applyFont="1" applyFill="1" applyBorder="1" applyAlignment="1">
      <alignment horizontal="right" vertical="center"/>
    </xf>
    <xf numFmtId="173" fontId="2" fillId="0" borderId="15" xfId="0" applyNumberFormat="1" applyFont="1" applyFill="1" applyBorder="1" applyAlignment="1">
      <alignment horizontal="right" vertical="center"/>
    </xf>
    <xf numFmtId="43" fontId="2" fillId="0" borderId="15" xfId="49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/>
    </xf>
    <xf numFmtId="176" fontId="2" fillId="0" borderId="15" xfId="54" applyNumberFormat="1" applyFont="1" applyFill="1" applyBorder="1" applyAlignment="1">
      <alignment horizontal="right" vertical="center"/>
    </xf>
    <xf numFmtId="3" fontId="2" fillId="0" borderId="15" xfId="54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98" fontId="6" fillId="0" borderId="15" xfId="0" applyNumberFormat="1" applyFont="1" applyFill="1" applyBorder="1" applyAlignment="1">
      <alignment horizontal="right" vertical="center"/>
    </xf>
    <xf numFmtId="43" fontId="2" fillId="0" borderId="15" xfId="0" applyNumberFormat="1" applyFont="1" applyFill="1" applyBorder="1" applyAlignment="1">
      <alignment horizontal="right" vertical="center"/>
    </xf>
    <xf numFmtId="43" fontId="2" fillId="0" borderId="15" xfId="52" applyFont="1" applyFill="1" applyBorder="1" applyAlignment="1">
      <alignment horizontal="right" vertical="center"/>
    </xf>
    <xf numFmtId="43" fontId="2" fillId="0" borderId="15" xfId="49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80" fillId="0" borderId="0" xfId="0" applyFont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4" xfId="98" applyFont="1" applyFill="1" applyBorder="1" applyAlignment="1">
      <alignment horizontal="center" vertical="center" wrapText="1"/>
      <protection/>
    </xf>
    <xf numFmtId="0" fontId="3" fillId="0" borderId="18" xfId="98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[0] 2" xfId="51"/>
    <cellStyle name="Comma 10" xfId="52"/>
    <cellStyle name="Comma 10 2" xfId="53"/>
    <cellStyle name="Comma 2" xfId="54"/>
    <cellStyle name="Comma 2 2" xfId="55"/>
    <cellStyle name="Comma 3" xfId="56"/>
    <cellStyle name="comma zerodec" xfId="57"/>
    <cellStyle name="Comma0" xfId="58"/>
    <cellStyle name="Currency" xfId="59"/>
    <cellStyle name="Currency [0]" xfId="60"/>
    <cellStyle name="Currency0" xfId="61"/>
    <cellStyle name="Currency1" xfId="62"/>
    <cellStyle name="Date" xfId="63"/>
    <cellStyle name="Dollar (zero dec)" xfId="64"/>
    <cellStyle name="Explanatory Text" xfId="65"/>
    <cellStyle name="Fixed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EADING1" xfId="76"/>
    <cellStyle name="HEADING2" xfId="77"/>
    <cellStyle name="Hyperlink" xfId="78"/>
    <cellStyle name="Input" xfId="79"/>
    <cellStyle name="Input [yellow]" xfId="80"/>
    <cellStyle name="Linked Cell" xfId="81"/>
    <cellStyle name="Loai CBDT" xfId="82"/>
    <cellStyle name="Loai CT" xfId="83"/>
    <cellStyle name="Loai GD" xfId="84"/>
    <cellStyle name="Monétaire [0]_TARIFFS DB" xfId="85"/>
    <cellStyle name="Monétaire_TARIFFS DB" xfId="86"/>
    <cellStyle name="n" xfId="87"/>
    <cellStyle name="Neutral" xfId="88"/>
    <cellStyle name="New Times Roman" xfId="89"/>
    <cellStyle name="no dec" xfId="90"/>
    <cellStyle name="Normal - Style1" xfId="91"/>
    <cellStyle name="Normal 2" xfId="92"/>
    <cellStyle name="Normal 3" xfId="93"/>
    <cellStyle name="Normal 34" xfId="94"/>
    <cellStyle name="Normal 4" xfId="95"/>
    <cellStyle name="Normal 83" xfId="96"/>
    <cellStyle name="Normal_Bieu BC cap Huyen - Xa " xfId="97"/>
    <cellStyle name="Normal_Bieutheovien" xfId="98"/>
    <cellStyle name="Normal_danh muc dau tu 2017" xfId="99"/>
    <cellStyle name="Note" xfId="100"/>
    <cellStyle name="Output" xfId="101"/>
    <cellStyle name="Percent" xfId="102"/>
    <cellStyle name="Percent [2]" xfId="103"/>
    <cellStyle name="Percent 2" xfId="104"/>
    <cellStyle name="T" xfId="105"/>
    <cellStyle name="th" xfId="106"/>
    <cellStyle name="Title" xfId="107"/>
    <cellStyle name="Tong so" xfId="108"/>
    <cellStyle name="tong so 1" xfId="109"/>
    <cellStyle name="Total" xfId="110"/>
    <cellStyle name="viet" xfId="111"/>
    <cellStyle name="viet2" xfId="112"/>
    <cellStyle name="Warning Text" xfId="113"/>
    <cellStyle name="xuan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一般_00Q3902REV.1" xfId="129"/>
    <cellStyle name="千分位[0]_00Q3902REV.1" xfId="130"/>
    <cellStyle name="千分位_00Q3902REV.1" xfId="131"/>
    <cellStyle name="貨幣 [0]_00Q3902REV.1" xfId="132"/>
    <cellStyle name="貨幣[0]_BRE" xfId="133"/>
    <cellStyle name="貨幣_00Q3902REV.1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432;&#7899;c%20KTXH%20n&#259;m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432;&#7899;c%20KTXH%20n&#259;m%20201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Chart2"/>
      <sheetName val="00000000"/>
      <sheetName val="Chi tiet - Dv lap"/>
      <sheetName val="TH KHTC"/>
      <sheetName val="000"/>
      <sheetName val="be tong"/>
      <sheetName val="Thep"/>
      <sheetName val="Tong hop thep"/>
      <sheetName val="XXXXXXXX"/>
      <sheetName val="BC_KKTSCD"/>
      <sheetName val="Chitiet"/>
      <sheetName val="Sheet2 (2)"/>
      <sheetName val="Mau_BC_KKTSCD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ong Dau"/>
      <sheetName val="Dong Dau (2)"/>
      <sheetName val="Sau dong"/>
      <sheetName val="Ma xa"/>
      <sheetName val="My dinh"/>
      <sheetName val="Tong cong"/>
      <sheetName val="KH 2003 (moi max)"/>
      <sheetName val="VL"/>
      <sheetName val="CTXD"/>
      <sheetName val=".."/>
      <sheetName val="CTDN"/>
      <sheetName val="san vuon"/>
      <sheetName val="khu phu tro"/>
      <sheetName val="TH"/>
      <sheetName val="1"/>
      <sheetName val="KH12"/>
      <sheetName val="CN12"/>
      <sheetName val="HD12"/>
      <sheetName val="KH1"/>
      <sheetName val="Gia VL"/>
      <sheetName val="Bang gia ca may"/>
      <sheetName val="Bang luong CB"/>
      <sheetName val="Bang P.tich CT"/>
      <sheetName val="D.toan chi tiet"/>
      <sheetName val="Bang TH Dtoan"/>
      <sheetName val="cd viaK0-T6"/>
      <sheetName val="cdvia T6-Tc24"/>
      <sheetName val="cdvia Tc24-T46"/>
      <sheetName val="cdbtnL2ko-k0+361"/>
      <sheetName val="cd btnL2k0+361-T19"/>
      <sheetName val="XL4Test5"/>
      <sheetName val="MD"/>
      <sheetName val="ND"/>
      <sheetName val="CONG"/>
      <sheetName val="DGCT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HIT"/>
      <sheetName val="THXH"/>
      <sheetName val="BHXH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1"/>
      <sheetName val="00000002"/>
      <sheetName val="00000003"/>
      <sheetName val="00000004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9"/>
      <sheetName val="10"/>
      <sheetName val="cong Q2"/>
      <sheetName val="T.U luong Q1"/>
      <sheetName val="T.U luong Q2"/>
      <sheetName val="T.U luong Q3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lvl"/>
      <sheetName val="Chenh lech"/>
      <sheetName val="Kinh phí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Q1-02"/>
      <sheetName val="Q2-02"/>
      <sheetName val="Q3-02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XN79"/>
      <sheetName val="CTMT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THDT"/>
      <sheetName val="DM-Goc"/>
      <sheetName val="Gia-CT"/>
      <sheetName val="PTCP"/>
      <sheetName val="cphoi"/>
      <sheetName val="Tien ung"/>
      <sheetName val="phi luong3"/>
      <sheetName val="binh do"/>
      <sheetName val="cot lieu"/>
      <sheetName val="van khuon"/>
      <sheetName val="CT BT"/>
      <sheetName val="lay mau"/>
      <sheetName val="mat ngoai goi"/>
      <sheetName val="coc tram-bt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sent to"/>
      <sheetName val="T1(T1)04"/>
      <sheetName val="Phu luc HD"/>
      <sheetName val="Gia du thau"/>
      <sheetName val="PTDG"/>
      <sheetName val="Ca xe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</sheetNames>
    <definedNames>
      <definedName name="DataFilter"/>
      <definedName name="DataSort"/>
      <definedName name="GoBack" sheetId="1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TXH 2019 KH 2020"/>
      <sheetName val="2015-2020- 2025"/>
      <sheetName val="Biểu Nông lâm- Thủy sản"/>
      <sheetName val="biểu CN"/>
      <sheetName val="Dịch vụ"/>
      <sheetName val="Sheet4"/>
    </sheetNames>
    <sheetDataSet>
      <sheetData sheetId="1">
        <row r="29">
          <cell r="G29">
            <v>108387.96442</v>
          </cell>
        </row>
        <row r="30">
          <cell r="G30">
            <v>91579.5</v>
          </cell>
        </row>
        <row r="32">
          <cell r="G32">
            <v>207176</v>
          </cell>
        </row>
        <row r="33">
          <cell r="G33">
            <v>123150</v>
          </cell>
        </row>
        <row r="34">
          <cell r="G34">
            <v>10220</v>
          </cell>
        </row>
        <row r="35">
          <cell r="G35">
            <v>330942.450312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TXH 2019 KH 2020"/>
      <sheetName val="2015-2020- 2025"/>
      <sheetName val="Biểu Nông lâm- Thủy sản"/>
      <sheetName val="biểu CN"/>
      <sheetName val="Dịch vụ"/>
      <sheetName val="Sheet4"/>
    </sheetNames>
    <sheetDataSet>
      <sheetData sheetId="1">
        <row r="15">
          <cell r="G15">
            <v>27922</v>
          </cell>
          <cell r="H15">
            <v>28357.5832</v>
          </cell>
          <cell r="I15">
            <v>28800</v>
          </cell>
        </row>
        <row r="16">
          <cell r="G16">
            <v>4235</v>
          </cell>
          <cell r="H16">
            <v>4353.58</v>
          </cell>
          <cell r="I16">
            <v>4134.44444444444</v>
          </cell>
        </row>
        <row r="18">
          <cell r="G18">
            <v>12955.807999999999</v>
          </cell>
          <cell r="H18">
            <v>13157.9186048</v>
          </cell>
          <cell r="I18">
            <v>13363.199999999999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6.7109375" style="0" customWidth="1"/>
    <col min="2" max="2" width="11.421875" style="0" customWidth="1"/>
    <col min="3" max="6" width="10.57421875" style="0" customWidth="1"/>
    <col min="7" max="7" width="11.28125" style="0" customWidth="1"/>
    <col min="8" max="9" width="10.8515625" style="0" customWidth="1"/>
    <col min="10" max="10" width="10.140625" style="0" bestFit="1" customWidth="1"/>
  </cols>
  <sheetData>
    <row r="1" spans="1:9" ht="22.5" customHeight="1">
      <c r="A1" s="244" t="s">
        <v>70</v>
      </c>
      <c r="B1" s="244"/>
      <c r="C1" s="244"/>
      <c r="D1" s="244"/>
      <c r="E1" s="244"/>
      <c r="F1" s="244"/>
      <c r="G1" s="244"/>
      <c r="H1" s="244"/>
      <c r="I1" s="244"/>
    </row>
    <row r="2" spans="1:10" ht="19.5" customHeight="1">
      <c r="A2" s="245" t="s">
        <v>71</v>
      </c>
      <c r="B2" s="245"/>
      <c r="C2" s="245"/>
      <c r="D2" s="245"/>
      <c r="E2" s="245"/>
      <c r="F2" s="245"/>
      <c r="G2" s="245"/>
      <c r="H2" s="245"/>
      <c r="I2" s="245"/>
      <c r="J2" s="14"/>
    </row>
    <row r="3" spans="1:10" ht="20.25" customHeight="1" thickBot="1">
      <c r="A3" s="246" t="s">
        <v>72</v>
      </c>
      <c r="B3" s="246"/>
      <c r="C3" s="246"/>
      <c r="D3" s="246"/>
      <c r="E3" s="246"/>
      <c r="F3" s="246"/>
      <c r="G3" s="246"/>
      <c r="H3" s="246"/>
      <c r="I3" s="246"/>
      <c r="J3" s="14"/>
    </row>
    <row r="4" spans="1:10" ht="16.5" customHeight="1" thickTop="1">
      <c r="A4" s="247" t="s">
        <v>73</v>
      </c>
      <c r="B4" s="249" t="s">
        <v>74</v>
      </c>
      <c r="C4" s="251" t="s">
        <v>75</v>
      </c>
      <c r="D4" s="251" t="s">
        <v>58</v>
      </c>
      <c r="E4" s="251"/>
      <c r="F4" s="251" t="s">
        <v>76</v>
      </c>
      <c r="G4" s="253" t="s">
        <v>77</v>
      </c>
      <c r="H4" s="253"/>
      <c r="I4" s="254"/>
      <c r="J4" s="15"/>
    </row>
    <row r="5" spans="1:10" ht="48" thickBot="1">
      <c r="A5" s="248"/>
      <c r="B5" s="250"/>
      <c r="C5" s="252"/>
      <c r="D5" s="16" t="s">
        <v>78</v>
      </c>
      <c r="E5" s="16" t="s">
        <v>79</v>
      </c>
      <c r="F5" s="252"/>
      <c r="G5" s="17" t="s">
        <v>80</v>
      </c>
      <c r="H5" s="18" t="s">
        <v>81</v>
      </c>
      <c r="I5" s="19" t="s">
        <v>82</v>
      </c>
      <c r="J5" s="15"/>
    </row>
    <row r="6" spans="1:10" ht="16.5" thickTop="1">
      <c r="A6" s="28" t="s">
        <v>83</v>
      </c>
      <c r="B6" s="29"/>
      <c r="C6" s="30"/>
      <c r="D6" s="30"/>
      <c r="E6" s="30"/>
      <c r="F6" s="30"/>
      <c r="G6" s="31"/>
      <c r="H6" s="31"/>
      <c r="I6" s="32"/>
      <c r="J6" s="14"/>
    </row>
    <row r="7" spans="1:10" ht="15.75">
      <c r="A7" s="33" t="s">
        <v>84</v>
      </c>
      <c r="B7" s="34"/>
      <c r="C7" s="35"/>
      <c r="D7" s="36"/>
      <c r="E7" s="36"/>
      <c r="F7" s="35"/>
      <c r="G7" s="37"/>
      <c r="H7" s="37"/>
      <c r="I7" s="38"/>
      <c r="J7" s="14"/>
    </row>
    <row r="8" spans="1:10" ht="15.75">
      <c r="A8" s="39" t="s">
        <v>85</v>
      </c>
      <c r="B8" s="40" t="s">
        <v>42</v>
      </c>
      <c r="C8" s="41">
        <f>C16+C12+C9</f>
        <v>1680000</v>
      </c>
      <c r="D8" s="42">
        <f>D16+D12+D9</f>
        <v>1875100</v>
      </c>
      <c r="E8" s="43">
        <f>E16+E12+E9</f>
        <v>1906221.771308547</v>
      </c>
      <c r="F8" s="43">
        <f>F16+F12+F9</f>
        <v>2148647.9488110067</v>
      </c>
      <c r="G8" s="44"/>
      <c r="H8" s="44"/>
      <c r="I8" s="45"/>
      <c r="J8" s="14"/>
    </row>
    <row r="9" spans="1:10" ht="15.75">
      <c r="A9" s="39" t="s">
        <v>86</v>
      </c>
      <c r="B9" s="40" t="s">
        <v>42</v>
      </c>
      <c r="C9" s="41">
        <f>C10+C11</f>
        <v>621700</v>
      </c>
      <c r="D9" s="42">
        <f>D10+D11</f>
        <v>702000</v>
      </c>
      <c r="E9" s="43">
        <f>E10+E11</f>
        <v>739999.821</v>
      </c>
      <c r="F9" s="43">
        <f>F10+F11</f>
        <v>806000</v>
      </c>
      <c r="G9" s="46"/>
      <c r="H9" s="46"/>
      <c r="I9" s="38"/>
      <c r="J9" s="14"/>
    </row>
    <row r="10" spans="1:10" ht="15.75">
      <c r="A10" s="47" t="s">
        <v>43</v>
      </c>
      <c r="B10" s="48" t="s">
        <v>42</v>
      </c>
      <c r="C10" s="11">
        <v>232000</v>
      </c>
      <c r="D10" s="49">
        <v>290000</v>
      </c>
      <c r="E10" s="50">
        <f>'B1- TH'!H33</f>
        <v>289999.821</v>
      </c>
      <c r="F10" s="50">
        <f>'B1- TH'!I33</f>
        <v>351000</v>
      </c>
      <c r="G10" s="51"/>
      <c r="H10" s="52"/>
      <c r="I10" s="38"/>
      <c r="J10" s="14"/>
    </row>
    <row r="11" spans="1:10" ht="15.75">
      <c r="A11" s="47" t="s">
        <v>24</v>
      </c>
      <c r="B11" s="48" t="s">
        <v>42</v>
      </c>
      <c r="C11" s="11">
        <v>389700</v>
      </c>
      <c r="D11" s="49">
        <v>412000</v>
      </c>
      <c r="E11" s="50">
        <f>'B1- TH'!H34</f>
        <v>450000</v>
      </c>
      <c r="F11" s="50">
        <f>'B1- TH'!I34</f>
        <v>455000</v>
      </c>
      <c r="G11" s="53"/>
      <c r="H11" s="51"/>
      <c r="I11" s="38"/>
      <c r="J11" s="14"/>
    </row>
    <row r="12" spans="1:10" ht="15.75">
      <c r="A12" s="39" t="s">
        <v>87</v>
      </c>
      <c r="B12" s="40" t="s">
        <v>42</v>
      </c>
      <c r="C12" s="41">
        <f>C13+C14+C15</f>
        <v>535400</v>
      </c>
      <c r="D12" s="42">
        <f>D13+D14+D15</f>
        <v>556900</v>
      </c>
      <c r="E12" s="43">
        <f>E13+E14+E15</f>
        <v>540534.916808547</v>
      </c>
      <c r="F12" s="54">
        <f>F13+F14+F15</f>
        <v>605794.759436007</v>
      </c>
      <c r="G12" s="55"/>
      <c r="H12" s="56"/>
      <c r="I12" s="38"/>
      <c r="J12" s="14"/>
    </row>
    <row r="13" spans="1:10" ht="15.75">
      <c r="A13" s="47" t="s">
        <v>5</v>
      </c>
      <c r="B13" s="48" t="s">
        <v>42</v>
      </c>
      <c r="C13" s="11">
        <v>357200</v>
      </c>
      <c r="D13" s="49">
        <v>370000</v>
      </c>
      <c r="E13" s="50">
        <f>'B1- TH'!H36</f>
        <v>349829.916808547</v>
      </c>
      <c r="F13" s="50">
        <f>'B1- TH'!I36</f>
        <v>397269.759436007</v>
      </c>
      <c r="G13" s="55"/>
      <c r="H13" s="51"/>
      <c r="I13" s="38"/>
      <c r="J13" s="14"/>
    </row>
    <row r="14" spans="1:10" ht="15.75">
      <c r="A14" s="47" t="s">
        <v>6</v>
      </c>
      <c r="B14" s="48" t="s">
        <v>42</v>
      </c>
      <c r="C14" s="11">
        <v>164200</v>
      </c>
      <c r="D14" s="49">
        <v>170400</v>
      </c>
      <c r="E14" s="50">
        <f>'B1- TH'!H40</f>
        <v>174000</v>
      </c>
      <c r="F14" s="50">
        <f>'B1- TH'!I40</f>
        <v>190650</v>
      </c>
      <c r="G14" s="55"/>
      <c r="H14" s="57"/>
      <c r="I14" s="38"/>
      <c r="J14" s="14"/>
    </row>
    <row r="15" spans="1:10" ht="15.75">
      <c r="A15" s="47" t="s">
        <v>7</v>
      </c>
      <c r="B15" s="48" t="s">
        <v>42</v>
      </c>
      <c r="C15" s="11">
        <v>14000</v>
      </c>
      <c r="D15" s="49">
        <v>16500</v>
      </c>
      <c r="E15" s="50">
        <f>'B1- TH'!H41</f>
        <v>16705</v>
      </c>
      <c r="F15" s="50">
        <f>'B1- TH'!I41</f>
        <v>17875</v>
      </c>
      <c r="G15" s="51"/>
      <c r="H15" s="58"/>
      <c r="I15" s="38"/>
      <c r="J15" s="14"/>
    </row>
    <row r="16" spans="1:10" ht="15.75">
      <c r="A16" s="39" t="s">
        <v>88</v>
      </c>
      <c r="B16" s="40" t="s">
        <v>42</v>
      </c>
      <c r="C16" s="41">
        <v>522900</v>
      </c>
      <c r="D16" s="42">
        <v>616200</v>
      </c>
      <c r="E16" s="43">
        <f>'B1- TH'!H42</f>
        <v>625687.0335</v>
      </c>
      <c r="F16" s="43">
        <f>'B1- TH'!I42</f>
        <v>736853.189375</v>
      </c>
      <c r="G16" s="59"/>
      <c r="H16" s="56"/>
      <c r="I16" s="38"/>
      <c r="J16" s="14"/>
    </row>
    <row r="17" spans="1:11" ht="15.75">
      <c r="A17" s="39" t="s">
        <v>89</v>
      </c>
      <c r="B17" s="40" t="s">
        <v>42</v>
      </c>
      <c r="C17" s="60">
        <f>C18+C21+C25</f>
        <v>1202697</v>
      </c>
      <c r="D17" s="60">
        <f>D18+D21+D25</f>
        <v>1356790.7692307692</v>
      </c>
      <c r="E17" s="61">
        <f>E18+E21+E25</f>
        <v>1384351.5154411765</v>
      </c>
      <c r="F17" s="61">
        <f>F18+F21+F25</f>
        <v>1530647.6967429577</v>
      </c>
      <c r="G17" s="44">
        <f>E17/C17%</f>
        <v>115.10393020363205</v>
      </c>
      <c r="H17" s="44">
        <f>E17/D17%</f>
        <v>102.03131881756778</v>
      </c>
      <c r="I17" s="45">
        <f>F17/E17%</f>
        <v>110.56784925432456</v>
      </c>
      <c r="J17" s="20">
        <v>111.86787481190727</v>
      </c>
      <c r="K17" t="e">
        <f>+#REF!/D17%</f>
        <v>#REF!</v>
      </c>
    </row>
    <row r="18" spans="1:10" ht="15.75">
      <c r="A18" s="39" t="s">
        <v>86</v>
      </c>
      <c r="B18" s="40" t="s">
        <v>42</v>
      </c>
      <c r="C18" s="60">
        <f>C19+C20</f>
        <v>459433</v>
      </c>
      <c r="D18" s="60">
        <f>D19+D20</f>
        <v>517734</v>
      </c>
      <c r="E18" s="61">
        <f>E19+E20</f>
        <v>544117.5154411765</v>
      </c>
      <c r="F18" s="61">
        <f>F19+F20</f>
        <v>586121</v>
      </c>
      <c r="G18" s="44">
        <f aca="true" t="shared" si="0" ref="G18:G25">E18/C18%</f>
        <v>118.43239720289498</v>
      </c>
      <c r="H18" s="44">
        <f aca="true" t="shared" si="1" ref="H18:I25">E18/D18%</f>
        <v>105.09595959337739</v>
      </c>
      <c r="I18" s="45">
        <f t="shared" si="1"/>
        <v>107.71956119162358</v>
      </c>
      <c r="J18" s="20">
        <v>111.02221975677584</v>
      </c>
    </row>
    <row r="19" spans="1:10" ht="15.75">
      <c r="A19" s="47" t="s">
        <v>43</v>
      </c>
      <c r="B19" s="48" t="s">
        <v>42</v>
      </c>
      <c r="C19" s="62">
        <v>169908</v>
      </c>
      <c r="D19" s="63">
        <v>212385</v>
      </c>
      <c r="E19" s="64">
        <f>E10/1.36</f>
        <v>213235.16249999998</v>
      </c>
      <c r="F19" s="64">
        <v>249084</v>
      </c>
      <c r="G19" s="65">
        <f t="shared" si="0"/>
        <v>125.50036637474398</v>
      </c>
      <c r="H19" s="65">
        <f t="shared" si="1"/>
        <v>100.40029309979518</v>
      </c>
      <c r="I19" s="66">
        <f t="shared" si="1"/>
        <v>116.81187899767704</v>
      </c>
      <c r="J19" s="21">
        <v>115.15310998436624</v>
      </c>
    </row>
    <row r="20" spans="1:10" ht="15.75">
      <c r="A20" s="47" t="s">
        <v>24</v>
      </c>
      <c r="B20" s="48" t="s">
        <v>42</v>
      </c>
      <c r="C20" s="62">
        <v>289525</v>
      </c>
      <c r="D20" s="63">
        <v>305349</v>
      </c>
      <c r="E20" s="64">
        <f>E11/1.36</f>
        <v>330882.35294117645</v>
      </c>
      <c r="F20" s="64">
        <v>337037</v>
      </c>
      <c r="G20" s="65">
        <f t="shared" si="0"/>
        <v>114.284553299776</v>
      </c>
      <c r="H20" s="65">
        <f t="shared" si="1"/>
        <v>108.3620227808758</v>
      </c>
      <c r="I20" s="66">
        <f t="shared" si="1"/>
        <v>101.86007111111113</v>
      </c>
      <c r="J20" s="21">
        <v>108.91549491855771</v>
      </c>
    </row>
    <row r="21" spans="1:10" ht="15.75">
      <c r="A21" s="39" t="s">
        <v>87</v>
      </c>
      <c r="B21" s="40" t="s">
        <v>42</v>
      </c>
      <c r="C21" s="60">
        <f>C22+C23+C24</f>
        <v>389236</v>
      </c>
      <c r="D21" s="60">
        <f>D22+D23+D24</f>
        <v>404700.76923076925</v>
      </c>
      <c r="E21" s="67">
        <f>E22+E23+E24</f>
        <v>402290</v>
      </c>
      <c r="F21" s="67">
        <f>F22+F23+F24</f>
        <v>425616</v>
      </c>
      <c r="G21" s="44">
        <f t="shared" si="0"/>
        <v>103.35374939625316</v>
      </c>
      <c r="H21" s="44">
        <f t="shared" si="1"/>
        <v>99.40430821632697</v>
      </c>
      <c r="I21" s="45">
        <f t="shared" si="1"/>
        <v>105.79830470556067</v>
      </c>
      <c r="J21" s="21">
        <v>104.61624343617184</v>
      </c>
    </row>
    <row r="22" spans="1:10" ht="15.75">
      <c r="A22" s="47" t="s">
        <v>5</v>
      </c>
      <c r="B22" s="48" t="s">
        <v>42</v>
      </c>
      <c r="C22" s="55">
        <v>274769</v>
      </c>
      <c r="D22" s="68">
        <v>284615</v>
      </c>
      <c r="E22" s="69">
        <v>280615</v>
      </c>
      <c r="F22" s="69">
        <v>292308</v>
      </c>
      <c r="G22" s="65">
        <f t="shared" si="0"/>
        <v>102.12760537032926</v>
      </c>
      <c r="H22" s="65">
        <f>E22/D22%</f>
        <v>98.59459269539553</v>
      </c>
      <c r="I22" s="66">
        <f t="shared" si="1"/>
        <v>104.16691908843076</v>
      </c>
      <c r="J22" s="21">
        <v>103.81278214118146</v>
      </c>
    </row>
    <row r="23" spans="1:10" ht="15.75">
      <c r="A23" s="47" t="s">
        <v>6</v>
      </c>
      <c r="B23" s="70" t="s">
        <v>42</v>
      </c>
      <c r="C23" s="71">
        <v>105256</v>
      </c>
      <c r="D23" s="69">
        <f>D14/1.56</f>
        <v>109230.76923076923</v>
      </c>
      <c r="E23" s="69">
        <v>110588</v>
      </c>
      <c r="F23" s="69">
        <v>121795</v>
      </c>
      <c r="G23" s="65">
        <f t="shared" si="0"/>
        <v>105.06574447062401</v>
      </c>
      <c r="H23" s="65">
        <f t="shared" si="1"/>
        <v>101.2425352112676</v>
      </c>
      <c r="I23" s="66">
        <f t="shared" si="1"/>
        <v>110.13401092342748</v>
      </c>
      <c r="J23" s="21">
        <v>105.61825535597592</v>
      </c>
    </row>
    <row r="24" spans="1:10" ht="15.75">
      <c r="A24" s="47" t="s">
        <v>7</v>
      </c>
      <c r="B24" s="70" t="s">
        <v>42</v>
      </c>
      <c r="C24" s="71">
        <v>9211</v>
      </c>
      <c r="D24" s="68">
        <v>10855</v>
      </c>
      <c r="E24" s="69">
        <v>11087</v>
      </c>
      <c r="F24" s="69">
        <v>11513</v>
      </c>
      <c r="G24" s="65">
        <f t="shared" si="0"/>
        <v>120.36695255672565</v>
      </c>
      <c r="H24" s="65">
        <f>E24/D24%</f>
        <v>102.13726393367112</v>
      </c>
      <c r="I24" s="66">
        <f t="shared" si="1"/>
        <v>103.8423378731848</v>
      </c>
      <c r="J24" s="21">
        <v>123.59503345717555</v>
      </c>
    </row>
    <row r="25" spans="1:10" ht="15.75">
      <c r="A25" s="39" t="s">
        <v>88</v>
      </c>
      <c r="B25" s="72" t="s">
        <v>42</v>
      </c>
      <c r="C25" s="73">
        <v>354028</v>
      </c>
      <c r="D25" s="42">
        <v>434356</v>
      </c>
      <c r="E25" s="74">
        <v>437944</v>
      </c>
      <c r="F25" s="74">
        <f>F16/1.42</f>
        <v>518910.69674295775</v>
      </c>
      <c r="G25" s="44">
        <f t="shared" si="0"/>
        <v>123.70320991559988</v>
      </c>
      <c r="H25" s="44">
        <f>E25/D25%</f>
        <v>100.82605052077098</v>
      </c>
      <c r="I25" s="45">
        <f t="shared" si="1"/>
        <v>118.48791095276059</v>
      </c>
      <c r="J25" s="21">
        <v>123.44339746155485</v>
      </c>
    </row>
    <row r="26" spans="1:10" ht="15.75">
      <c r="A26" s="75" t="s">
        <v>90</v>
      </c>
      <c r="B26" s="72" t="s">
        <v>42</v>
      </c>
      <c r="C26" s="60">
        <f>C27+C30+C34</f>
        <v>871455.914732</v>
      </c>
      <c r="D26" s="60">
        <f>D27+D30+D34</f>
        <v>959861.15</v>
      </c>
      <c r="E26" s="60">
        <f>E27+E30+E34</f>
        <v>996282.0258190264</v>
      </c>
      <c r="F26" s="60">
        <f>F27+F30+F34</f>
        <v>1149272.5488509357</v>
      </c>
      <c r="G26" s="76"/>
      <c r="H26" s="76"/>
      <c r="I26" s="77"/>
      <c r="J26" s="14"/>
    </row>
    <row r="27" spans="1:10" ht="15.75">
      <c r="A27" s="75" t="s">
        <v>91</v>
      </c>
      <c r="B27" s="72" t="s">
        <v>42</v>
      </c>
      <c r="C27" s="78">
        <f>SUM(C29+C28)</f>
        <v>199967.46442</v>
      </c>
      <c r="D27" s="78">
        <f>SUM(D29+D28)</f>
        <v>232762.30000000002</v>
      </c>
      <c r="E27" s="78">
        <f>SUM(E29+E28)</f>
        <v>249551.91429480002</v>
      </c>
      <c r="F27" s="78">
        <f>SUM(F29+F28)</f>
        <v>284037.5</v>
      </c>
      <c r="G27" s="76"/>
      <c r="H27" s="79"/>
      <c r="I27" s="80"/>
      <c r="J27" s="14"/>
    </row>
    <row r="28" spans="1:10" ht="15.75">
      <c r="A28" s="81" t="s">
        <v>92</v>
      </c>
      <c r="B28" s="70" t="s">
        <v>42</v>
      </c>
      <c r="C28" s="82">
        <f>'[2]2015-2020- 2025'!G29</f>
        <v>108387.96442</v>
      </c>
      <c r="D28" s="62">
        <f>D10*47.587%</f>
        <v>138002.30000000002</v>
      </c>
      <c r="E28" s="83">
        <f>'B1- TH'!H45</f>
        <v>138851.9142948</v>
      </c>
      <c r="F28" s="83">
        <f>'B1- TH'!I45</f>
        <v>168058</v>
      </c>
      <c r="G28" s="52"/>
      <c r="H28" s="84"/>
      <c r="I28" s="85"/>
      <c r="J28" s="22"/>
    </row>
    <row r="29" spans="1:10" ht="15.75">
      <c r="A29" s="81" t="s">
        <v>93</v>
      </c>
      <c r="B29" s="70" t="s">
        <v>42</v>
      </c>
      <c r="C29" s="82">
        <f>'[2]2015-2020- 2025'!G30</f>
        <v>91579.5</v>
      </c>
      <c r="D29" s="62">
        <f>D11*23%</f>
        <v>94760</v>
      </c>
      <c r="E29" s="83">
        <f>'B1- TH'!H46</f>
        <v>110700.00000000001</v>
      </c>
      <c r="F29" s="83">
        <f>'B1- TH'!I46</f>
        <v>115979.49999999999</v>
      </c>
      <c r="G29" s="86"/>
      <c r="H29" s="86"/>
      <c r="I29" s="87"/>
      <c r="J29" s="22"/>
    </row>
    <row r="30" spans="1:10" ht="15.75">
      <c r="A30" s="88" t="s">
        <v>94</v>
      </c>
      <c r="B30" s="72" t="s">
        <v>42</v>
      </c>
      <c r="C30" s="89">
        <f>SUM(C31:C33)</f>
        <v>340546</v>
      </c>
      <c r="D30" s="89">
        <f>SUM(D31:D33)</f>
        <v>328598.85</v>
      </c>
      <c r="E30" s="89">
        <f>SUM(E31:E33)</f>
        <v>386960.0672617265</v>
      </c>
      <c r="F30" s="89">
        <f>SUM(F31:F33)</f>
        <v>440070.7585815607</v>
      </c>
      <c r="G30" s="90"/>
      <c r="H30" s="91"/>
      <c r="I30" s="92"/>
      <c r="J30" s="14"/>
    </row>
    <row r="31" spans="1:10" ht="15.75">
      <c r="A31" s="81" t="s">
        <v>95</v>
      </c>
      <c r="B31" s="70" t="s">
        <v>42</v>
      </c>
      <c r="C31" s="82">
        <f>'[2]2015-2020- 2025'!G32</f>
        <v>207176</v>
      </c>
      <c r="D31" s="93">
        <f>D13*50.982%</f>
        <v>188633.39999999997</v>
      </c>
      <c r="E31" s="83">
        <f>'B1- TH'!H48</f>
        <v>234386.0442617265</v>
      </c>
      <c r="F31" s="83">
        <f>'B1- TH'!I48</f>
        <v>266568.0085815607</v>
      </c>
      <c r="G31" s="93"/>
      <c r="H31" s="94"/>
      <c r="I31" s="95"/>
      <c r="J31" s="22"/>
    </row>
    <row r="32" spans="1:10" ht="15.75">
      <c r="A32" s="81" t="s">
        <v>96</v>
      </c>
      <c r="B32" s="70" t="s">
        <v>42</v>
      </c>
      <c r="C32" s="82">
        <f>'[2]2015-2020- 2025'!G33</f>
        <v>123150</v>
      </c>
      <c r="D32" s="62">
        <f>D14*75%</f>
        <v>127800</v>
      </c>
      <c r="E32" s="83">
        <f>'B1- TH'!H49</f>
        <v>139200</v>
      </c>
      <c r="F32" s="83">
        <f>'B1- TH'!I49</f>
        <v>159192.75</v>
      </c>
      <c r="G32" s="96"/>
      <c r="H32" s="96"/>
      <c r="I32" s="97"/>
      <c r="J32" s="22"/>
    </row>
    <row r="33" spans="1:10" ht="15.75">
      <c r="A33" s="81" t="s">
        <v>97</v>
      </c>
      <c r="B33" s="70" t="s">
        <v>42</v>
      </c>
      <c r="C33" s="82">
        <f>'[2]2015-2020- 2025'!G34</f>
        <v>10220</v>
      </c>
      <c r="D33" s="62">
        <f>D15*73.73%</f>
        <v>12165.45</v>
      </c>
      <c r="E33" s="83">
        <f>'B1- TH'!H50</f>
        <v>13374.023</v>
      </c>
      <c r="F33" s="83">
        <f>'B1- TH'!I50</f>
        <v>14310</v>
      </c>
      <c r="G33" s="96"/>
      <c r="H33" s="96"/>
      <c r="I33" s="97"/>
      <c r="J33" s="22"/>
    </row>
    <row r="34" spans="1:10" ht="15.75">
      <c r="A34" s="75" t="s">
        <v>98</v>
      </c>
      <c r="B34" s="72" t="s">
        <v>42</v>
      </c>
      <c r="C34" s="98">
        <f>'[2]2015-2020- 2025'!G35</f>
        <v>330942.450312</v>
      </c>
      <c r="D34" s="99">
        <v>398500</v>
      </c>
      <c r="E34" s="60">
        <f>'B1- TH'!H51</f>
        <v>359770.04426249996</v>
      </c>
      <c r="F34" s="60">
        <f>'B1- TH'!I51</f>
        <v>425164.290269375</v>
      </c>
      <c r="G34" s="100"/>
      <c r="H34" s="100"/>
      <c r="I34" s="101"/>
      <c r="J34" s="14"/>
    </row>
    <row r="35" spans="1:10" ht="15.75">
      <c r="A35" s="75" t="s">
        <v>99</v>
      </c>
      <c r="B35" s="72" t="s">
        <v>42</v>
      </c>
      <c r="C35" s="102">
        <f>C26/C72/1000</f>
        <v>31.21036869608194</v>
      </c>
      <c r="D35" s="102">
        <f>D26/D72/1000</f>
        <v>33.83366760662672</v>
      </c>
      <c r="E35" s="102">
        <f>E26/E72/1000</f>
        <v>35.13282562877313</v>
      </c>
      <c r="F35" s="103">
        <f>F26/F72/1000</f>
        <v>39.90529683510193</v>
      </c>
      <c r="G35" s="104"/>
      <c r="H35" s="105"/>
      <c r="I35" s="77"/>
      <c r="J35" s="14"/>
    </row>
    <row r="36" spans="1:10" ht="15.75">
      <c r="A36" s="75" t="s">
        <v>100</v>
      </c>
      <c r="B36" s="106" t="s">
        <v>4</v>
      </c>
      <c r="C36" s="107">
        <f>SUM(C37:C39)</f>
        <v>100</v>
      </c>
      <c r="D36" s="107">
        <f>SUM(D37:D39)</f>
        <v>99.99999999999999</v>
      </c>
      <c r="E36" s="107">
        <f>SUM(E37:E39)</f>
        <v>100</v>
      </c>
      <c r="F36" s="107">
        <f>SUM(F37:F39)</f>
        <v>100</v>
      </c>
      <c r="G36" s="76"/>
      <c r="H36" s="105"/>
      <c r="I36" s="77"/>
      <c r="J36" s="14"/>
    </row>
    <row r="37" spans="1:10" ht="15.75">
      <c r="A37" s="108" t="s">
        <v>101</v>
      </c>
      <c r="B37" s="109" t="s">
        <v>4</v>
      </c>
      <c r="C37" s="110">
        <f>C27/C26*100</f>
        <v>22.946366079975057</v>
      </c>
      <c r="D37" s="110">
        <f>D27/D26*100</f>
        <v>24.249580264812263</v>
      </c>
      <c r="E37" s="110">
        <f>E27/E26*100</f>
        <v>25.048320438145783</v>
      </c>
      <c r="F37" s="110">
        <f>F27/F26*100</f>
        <v>24.714546630734898</v>
      </c>
      <c r="G37" s="76"/>
      <c r="H37" s="76"/>
      <c r="I37" s="77"/>
      <c r="J37" s="14"/>
    </row>
    <row r="38" spans="1:10" ht="15.75">
      <c r="A38" s="108" t="s">
        <v>102</v>
      </c>
      <c r="B38" s="109" t="s">
        <v>4</v>
      </c>
      <c r="C38" s="110">
        <f>C30/C26%</f>
        <v>39.07782301354034</v>
      </c>
      <c r="D38" s="110">
        <f>D30/D26%</f>
        <v>34.233998323611694</v>
      </c>
      <c r="E38" s="110">
        <f>E30/E26%</f>
        <v>38.84041438403079</v>
      </c>
      <c r="F38" s="110">
        <f>F30/F26%</f>
        <v>38.29124423284552</v>
      </c>
      <c r="G38" s="111"/>
      <c r="H38" s="76"/>
      <c r="I38" s="77"/>
      <c r="J38" s="14"/>
    </row>
    <row r="39" spans="1:10" ht="15.75">
      <c r="A39" s="108" t="s">
        <v>103</v>
      </c>
      <c r="B39" s="109" t="s">
        <v>4</v>
      </c>
      <c r="C39" s="110">
        <f>C34/C26%</f>
        <v>37.9758109064846</v>
      </c>
      <c r="D39" s="110">
        <f>D34/D26%</f>
        <v>41.51642141157603</v>
      </c>
      <c r="E39" s="110">
        <f>E34/E26%</f>
        <v>36.111265177823434</v>
      </c>
      <c r="F39" s="110">
        <f>F34/F26%</f>
        <v>36.99420913641958</v>
      </c>
      <c r="G39" s="76"/>
      <c r="H39" s="76"/>
      <c r="I39" s="77"/>
      <c r="J39" s="14"/>
    </row>
    <row r="40" spans="1:10" ht="15.75" hidden="1">
      <c r="A40" s="75" t="s">
        <v>104</v>
      </c>
      <c r="B40" s="72" t="s">
        <v>42</v>
      </c>
      <c r="C40" s="112">
        <f>C41+C44+C48</f>
        <v>594266.6505955555</v>
      </c>
      <c r="D40" s="113">
        <f>D41+D44+D48</f>
        <v>682481.1591637607</v>
      </c>
      <c r="E40" s="113"/>
      <c r="F40" s="113"/>
      <c r="G40" s="44"/>
      <c r="H40" s="44"/>
      <c r="I40" s="45"/>
      <c r="J40" s="23"/>
    </row>
    <row r="41" spans="1:10" ht="15.75" hidden="1">
      <c r="A41" s="39" t="s">
        <v>105</v>
      </c>
      <c r="B41" s="72" t="s">
        <v>42</v>
      </c>
      <c r="C41" s="114">
        <f>SUM(C42:C43)</f>
        <v>147248.1218</v>
      </c>
      <c r="D41" s="56">
        <f>SUM(D42:D43)</f>
        <v>170882.31300000002</v>
      </c>
      <c r="E41" s="56"/>
      <c r="F41" s="56"/>
      <c r="G41" s="44"/>
      <c r="H41" s="44"/>
      <c r="I41" s="45"/>
      <c r="J41" s="14"/>
    </row>
    <row r="42" spans="1:10" ht="15.75" hidden="1">
      <c r="A42" s="47" t="s">
        <v>43</v>
      </c>
      <c r="B42" s="70" t="s">
        <v>42</v>
      </c>
      <c r="C42" s="115">
        <f>C19*46.96%</f>
        <v>79788.7968</v>
      </c>
      <c r="D42" s="62">
        <f>D19*46.96%</f>
        <v>99735.996</v>
      </c>
      <c r="E42" s="62"/>
      <c r="F42" s="62"/>
      <c r="G42" s="44"/>
      <c r="H42" s="44"/>
      <c r="I42" s="45"/>
      <c r="J42" s="14"/>
    </row>
    <row r="43" spans="1:10" ht="15.75" hidden="1">
      <c r="A43" s="47" t="s">
        <v>24</v>
      </c>
      <c r="B43" s="70" t="s">
        <v>42</v>
      </c>
      <c r="C43" s="115">
        <f>C20*23.3%</f>
        <v>67459.325</v>
      </c>
      <c r="D43" s="62">
        <f>D20*23.3%</f>
        <v>71146.31700000001</v>
      </c>
      <c r="E43" s="62"/>
      <c r="F43" s="62"/>
      <c r="G43" s="44"/>
      <c r="H43" s="44"/>
      <c r="I43" s="45"/>
      <c r="J43" s="14"/>
    </row>
    <row r="44" spans="1:10" ht="15.75" hidden="1">
      <c r="A44" s="39" t="s">
        <v>106</v>
      </c>
      <c r="B44" s="72" t="s">
        <v>42</v>
      </c>
      <c r="C44" s="116">
        <f>SUM(C45:C47)</f>
        <v>198462.55055555556</v>
      </c>
      <c r="D44" s="36">
        <f>SUM(D45:D47)</f>
        <v>206646.18568376068</v>
      </c>
      <c r="E44" s="36"/>
      <c r="F44" s="36"/>
      <c r="G44" s="44"/>
      <c r="H44" s="44"/>
      <c r="I44" s="45"/>
      <c r="J44" s="23"/>
    </row>
    <row r="45" spans="1:10" ht="15.75" hidden="1">
      <c r="A45" s="47" t="s">
        <v>5</v>
      </c>
      <c r="B45" s="70" t="s">
        <v>42</v>
      </c>
      <c r="C45" s="115">
        <f>C22*48.5%</f>
        <v>133262.965</v>
      </c>
      <c r="D45" s="62">
        <f>D22*48.5%</f>
        <v>138038.275</v>
      </c>
      <c r="E45" s="62"/>
      <c r="F45" s="62"/>
      <c r="G45" s="44"/>
      <c r="H45" s="44"/>
      <c r="I45" s="45"/>
      <c r="J45" s="14"/>
    </row>
    <row r="46" spans="1:10" ht="15.75" hidden="1">
      <c r="A46" s="47" t="s">
        <v>6</v>
      </c>
      <c r="B46" s="70" t="s">
        <v>42</v>
      </c>
      <c r="C46" s="115">
        <f>C23/1.8</f>
        <v>58475.555555555555</v>
      </c>
      <c r="D46" s="62">
        <f>D23/1.8</f>
        <v>60683.76068376069</v>
      </c>
      <c r="E46" s="62"/>
      <c r="F46" s="62"/>
      <c r="G46" s="44"/>
      <c r="H46" s="44"/>
      <c r="I46" s="45"/>
      <c r="J46" s="14"/>
    </row>
    <row r="47" spans="1:10" ht="15.75" hidden="1">
      <c r="A47" s="47" t="s">
        <v>7</v>
      </c>
      <c r="B47" s="70" t="s">
        <v>42</v>
      </c>
      <c r="C47" s="115">
        <f>C24*73%</f>
        <v>6724.03</v>
      </c>
      <c r="D47" s="62">
        <f>D24*73%</f>
        <v>7924.15</v>
      </c>
      <c r="E47" s="62"/>
      <c r="F47" s="62"/>
      <c r="G47" s="44"/>
      <c r="H47" s="44"/>
      <c r="I47" s="45"/>
      <c r="J47" s="14"/>
    </row>
    <row r="48" spans="1:10" ht="15.75" hidden="1">
      <c r="A48" s="75" t="s">
        <v>107</v>
      </c>
      <c r="B48" s="72" t="s">
        <v>42</v>
      </c>
      <c r="C48" s="89">
        <f>C25*70.208%</f>
        <v>248555.97824000003</v>
      </c>
      <c r="D48" s="99">
        <f>D25*70.208%</f>
        <v>304952.66048</v>
      </c>
      <c r="E48" s="99"/>
      <c r="F48" s="99"/>
      <c r="G48" s="44"/>
      <c r="H48" s="44"/>
      <c r="I48" s="45"/>
      <c r="J48" s="23"/>
    </row>
    <row r="49" spans="1:10" ht="15.75">
      <c r="A49" s="75" t="s">
        <v>108</v>
      </c>
      <c r="B49" s="72"/>
      <c r="C49" s="117"/>
      <c r="D49" s="118"/>
      <c r="E49" s="118"/>
      <c r="F49" s="118"/>
      <c r="G49" s="119"/>
      <c r="H49" s="105"/>
      <c r="I49" s="120"/>
      <c r="J49" s="23"/>
    </row>
    <row r="50" spans="1:12" ht="15.75">
      <c r="A50" s="39" t="s">
        <v>109</v>
      </c>
      <c r="B50" s="72" t="s">
        <v>42</v>
      </c>
      <c r="C50" s="121">
        <f>C52+C53+C54</f>
        <v>31331.2</v>
      </c>
      <c r="D50" s="121">
        <f>D52+D53+D54</f>
        <v>25710</v>
      </c>
      <c r="E50" s="121">
        <f>E52+E53+E54</f>
        <v>37200</v>
      </c>
      <c r="F50" s="121">
        <f>SUM(F51:F54)</f>
        <v>25865</v>
      </c>
      <c r="G50" s="121"/>
      <c r="H50" s="122"/>
      <c r="I50" s="45"/>
      <c r="J50" s="14"/>
      <c r="L50" s="24"/>
    </row>
    <row r="51" spans="1:10" ht="15.75">
      <c r="A51" s="123" t="s">
        <v>45</v>
      </c>
      <c r="B51" s="40"/>
      <c r="C51" s="124"/>
      <c r="D51" s="124"/>
      <c r="E51" s="124"/>
      <c r="F51" s="124"/>
      <c r="G51" s="124"/>
      <c r="H51" s="110"/>
      <c r="I51" s="125"/>
      <c r="J51" s="14"/>
    </row>
    <row r="52" spans="1:10" ht="15.75">
      <c r="A52" s="126" t="s">
        <v>47</v>
      </c>
      <c r="B52" s="127" t="s">
        <v>42</v>
      </c>
      <c r="C52" s="124">
        <v>1591</v>
      </c>
      <c r="D52" s="124">
        <v>2500</v>
      </c>
      <c r="E52" s="124">
        <v>12000</v>
      </c>
      <c r="F52" s="124">
        <v>5000</v>
      </c>
      <c r="G52" s="124"/>
      <c r="H52" s="104"/>
      <c r="I52" s="128"/>
      <c r="J52" s="14"/>
    </row>
    <row r="53" spans="1:11" ht="15.75">
      <c r="A53" s="126" t="s">
        <v>46</v>
      </c>
      <c r="B53" s="127" t="s">
        <v>42</v>
      </c>
      <c r="C53" s="124">
        <v>21597</v>
      </c>
      <c r="D53" s="124">
        <v>17000</v>
      </c>
      <c r="E53" s="124">
        <v>17000</v>
      </c>
      <c r="F53" s="124">
        <v>15000</v>
      </c>
      <c r="G53" s="124"/>
      <c r="H53" s="104"/>
      <c r="I53" s="128"/>
      <c r="J53" s="14"/>
      <c r="K53" s="25"/>
    </row>
    <row r="54" spans="1:11" ht="15.75">
      <c r="A54" s="129" t="s">
        <v>110</v>
      </c>
      <c r="B54" s="127" t="s">
        <v>42</v>
      </c>
      <c r="C54" s="124">
        <v>8143.2</v>
      </c>
      <c r="D54" s="124">
        <v>6210</v>
      </c>
      <c r="E54" s="124">
        <v>8200</v>
      </c>
      <c r="F54" s="124">
        <v>5865</v>
      </c>
      <c r="G54" s="124"/>
      <c r="H54" s="104"/>
      <c r="I54" s="128"/>
      <c r="J54" s="14"/>
      <c r="K54" s="25"/>
    </row>
    <row r="55" spans="1:10" ht="15.75">
      <c r="A55" s="39" t="s">
        <v>111</v>
      </c>
      <c r="B55" s="40" t="s">
        <v>42</v>
      </c>
      <c r="C55" s="130">
        <v>258208</v>
      </c>
      <c r="D55" s="121">
        <v>236324</v>
      </c>
      <c r="E55" s="130">
        <v>288287</v>
      </c>
      <c r="F55" s="121">
        <v>288834.7</v>
      </c>
      <c r="G55" s="121"/>
      <c r="H55" s="44"/>
      <c r="I55" s="45"/>
      <c r="J55" s="14"/>
    </row>
    <row r="56" spans="1:10" s="26" customFormat="1" ht="15.75">
      <c r="A56" s="39" t="s">
        <v>112</v>
      </c>
      <c r="B56" s="40" t="s">
        <v>42</v>
      </c>
      <c r="C56" s="130">
        <v>287329</v>
      </c>
      <c r="D56" s="130">
        <f>D57+D62</f>
        <v>249306</v>
      </c>
      <c r="E56" s="130">
        <v>295164</v>
      </c>
      <c r="F56" s="130">
        <v>317116</v>
      </c>
      <c r="G56" s="130"/>
      <c r="H56" s="44"/>
      <c r="I56" s="45"/>
      <c r="J56" s="14"/>
    </row>
    <row r="57" spans="1:10" s="26" customFormat="1" ht="15.75">
      <c r="A57" s="131" t="s">
        <v>113</v>
      </c>
      <c r="B57" s="127" t="s">
        <v>42</v>
      </c>
      <c r="C57" s="124">
        <f>SUM(C58+C60+C61)</f>
        <v>45907</v>
      </c>
      <c r="D57" s="124">
        <f>SUM(D58+D60+D61)</f>
        <v>38877</v>
      </c>
      <c r="E57" s="124">
        <f>SUM(E58+E60+E61)</f>
        <v>39304</v>
      </c>
      <c r="F57" s="124">
        <v>46200</v>
      </c>
      <c r="G57" s="124"/>
      <c r="H57" s="104"/>
      <c r="I57" s="128"/>
      <c r="J57" s="14"/>
    </row>
    <row r="58" spans="1:10" s="26" customFormat="1" ht="15.75">
      <c r="A58" s="131" t="s">
        <v>48</v>
      </c>
      <c r="B58" s="127" t="s">
        <v>42</v>
      </c>
      <c r="C58" s="132">
        <v>5385</v>
      </c>
      <c r="D58" s="132">
        <v>16121</v>
      </c>
      <c r="E58" s="132">
        <v>18817</v>
      </c>
      <c r="F58" s="12">
        <v>13200</v>
      </c>
      <c r="G58" s="12"/>
      <c r="H58" s="104"/>
      <c r="I58" s="128"/>
      <c r="J58" s="14"/>
    </row>
    <row r="59" spans="1:10" s="26" customFormat="1" ht="15.75">
      <c r="A59" s="133" t="s">
        <v>49</v>
      </c>
      <c r="B59" s="127" t="s">
        <v>42</v>
      </c>
      <c r="C59" s="132">
        <v>1500</v>
      </c>
      <c r="D59" s="132">
        <v>2500</v>
      </c>
      <c r="E59" s="132"/>
      <c r="F59" s="12">
        <v>2750</v>
      </c>
      <c r="G59" s="12"/>
      <c r="H59" s="134"/>
      <c r="I59" s="120"/>
      <c r="J59" s="14"/>
    </row>
    <row r="60" spans="1:10" s="26" customFormat="1" ht="15.75">
      <c r="A60" s="131" t="s">
        <v>50</v>
      </c>
      <c r="B60" s="127" t="s">
        <v>42</v>
      </c>
      <c r="C60" s="132">
        <v>40522</v>
      </c>
      <c r="D60" s="132">
        <v>22756</v>
      </c>
      <c r="E60" s="132">
        <v>20487</v>
      </c>
      <c r="F60" s="12">
        <v>29700</v>
      </c>
      <c r="G60" s="12"/>
      <c r="H60" s="134"/>
      <c r="I60" s="120"/>
      <c r="J60" s="14"/>
    </row>
    <row r="61" spans="1:10" s="26" customFormat="1" ht="15.75">
      <c r="A61" s="131" t="s">
        <v>51</v>
      </c>
      <c r="B61" s="127" t="s">
        <v>42</v>
      </c>
      <c r="C61" s="132"/>
      <c r="D61" s="132"/>
      <c r="E61" s="132"/>
      <c r="F61" s="12">
        <v>3300</v>
      </c>
      <c r="G61" s="12"/>
      <c r="H61" s="134"/>
      <c r="I61" s="120"/>
      <c r="J61" s="14"/>
    </row>
    <row r="62" spans="1:10" s="26" customFormat="1" ht="15.75">
      <c r="A62" s="131" t="s">
        <v>114</v>
      </c>
      <c r="B62" s="127" t="s">
        <v>42</v>
      </c>
      <c r="C62" s="132">
        <v>239960</v>
      </c>
      <c r="D62" s="132">
        <v>210429</v>
      </c>
      <c r="E62" s="132">
        <v>255860</v>
      </c>
      <c r="F62" s="132">
        <v>270915.69999999995</v>
      </c>
      <c r="G62" s="132"/>
      <c r="H62" s="104"/>
      <c r="I62" s="128"/>
      <c r="J62" s="14"/>
    </row>
    <row r="63" spans="1:10" s="26" customFormat="1" ht="15.75" hidden="1">
      <c r="A63" s="131" t="s">
        <v>115</v>
      </c>
      <c r="B63" s="127" t="s">
        <v>42</v>
      </c>
      <c r="C63" s="135"/>
      <c r="D63" s="135"/>
      <c r="E63" s="135"/>
      <c r="F63" s="136"/>
      <c r="G63" s="136"/>
      <c r="H63" s="105"/>
      <c r="I63" s="120"/>
      <c r="J63" s="14"/>
    </row>
    <row r="64" spans="1:10" s="26" customFormat="1" ht="15.75" hidden="1">
      <c r="A64" s="131" t="s">
        <v>52</v>
      </c>
      <c r="B64" s="127" t="s">
        <v>42</v>
      </c>
      <c r="C64" s="135"/>
      <c r="D64" s="135"/>
      <c r="E64" s="135"/>
      <c r="F64" s="136"/>
      <c r="G64" s="136"/>
      <c r="H64" s="105"/>
      <c r="I64" s="120"/>
      <c r="J64" s="14"/>
    </row>
    <row r="65" spans="1:10" s="26" customFormat="1" ht="15.75" hidden="1">
      <c r="A65" s="131" t="s">
        <v>116</v>
      </c>
      <c r="B65" s="127" t="s">
        <v>42</v>
      </c>
      <c r="C65" s="137"/>
      <c r="D65" s="137"/>
      <c r="E65" s="137"/>
      <c r="F65" s="136"/>
      <c r="G65" s="136"/>
      <c r="H65" s="105"/>
      <c r="I65" s="120"/>
      <c r="J65" s="14"/>
    </row>
    <row r="66" spans="1:10" s="26" customFormat="1" ht="15.75">
      <c r="A66" s="39" t="s">
        <v>117</v>
      </c>
      <c r="B66" s="40" t="s">
        <v>42</v>
      </c>
      <c r="C66" s="138">
        <f>SUM(C67:C70)</f>
        <v>389700</v>
      </c>
      <c r="D66" s="138">
        <f>SUM(D67:D70)</f>
        <v>411000</v>
      </c>
      <c r="E66" s="138">
        <f>SUM(E67:E70)</f>
        <v>450000</v>
      </c>
      <c r="F66" s="138">
        <f>SUM(F67:F70)</f>
        <v>455000</v>
      </c>
      <c r="G66" s="138"/>
      <c r="H66" s="44"/>
      <c r="I66" s="45"/>
      <c r="J66" s="27"/>
    </row>
    <row r="67" spans="1:10" ht="18.75">
      <c r="A67" s="131" t="s">
        <v>36</v>
      </c>
      <c r="B67" s="127" t="s">
        <v>42</v>
      </c>
      <c r="C67" s="12">
        <v>279000</v>
      </c>
      <c r="D67" s="139">
        <v>290000</v>
      </c>
      <c r="E67" s="140">
        <v>328000</v>
      </c>
      <c r="F67" s="139">
        <v>74000</v>
      </c>
      <c r="G67" s="139"/>
      <c r="H67" s="104"/>
      <c r="I67" s="128"/>
      <c r="J67" s="14"/>
    </row>
    <row r="68" spans="1:11" ht="18.75">
      <c r="A68" s="131" t="s">
        <v>37</v>
      </c>
      <c r="B68" s="127" t="s">
        <v>42</v>
      </c>
      <c r="C68" s="12">
        <v>29500</v>
      </c>
      <c r="D68" s="139">
        <v>34000</v>
      </c>
      <c r="E68" s="140">
        <v>34000</v>
      </c>
      <c r="F68" s="139">
        <v>95000</v>
      </c>
      <c r="G68" s="139"/>
      <c r="H68" s="104"/>
      <c r="I68" s="128"/>
      <c r="J68" s="14"/>
      <c r="K68" s="25"/>
    </row>
    <row r="69" spans="1:10" ht="18.75">
      <c r="A69" s="131" t="s">
        <v>118</v>
      </c>
      <c r="B69" s="127" t="s">
        <v>42</v>
      </c>
      <c r="C69" s="12">
        <v>35200</v>
      </c>
      <c r="D69" s="139">
        <v>12000</v>
      </c>
      <c r="E69" s="140">
        <v>12000</v>
      </c>
      <c r="F69" s="139">
        <v>29000</v>
      </c>
      <c r="G69" s="139"/>
      <c r="H69" s="104"/>
      <c r="I69" s="128"/>
      <c r="J69" s="14"/>
    </row>
    <row r="70" spans="1:10" ht="18.75">
      <c r="A70" s="131" t="s">
        <v>53</v>
      </c>
      <c r="B70" s="127" t="s">
        <v>42</v>
      </c>
      <c r="C70" s="141">
        <v>46000</v>
      </c>
      <c r="D70" s="139">
        <v>75000</v>
      </c>
      <c r="E70" s="140">
        <v>76000</v>
      </c>
      <c r="F70" s="139">
        <v>257000</v>
      </c>
      <c r="G70" s="139"/>
      <c r="H70" s="104"/>
      <c r="I70" s="128"/>
      <c r="J70" s="14"/>
    </row>
    <row r="71" spans="1:10" ht="15.75">
      <c r="A71" s="33" t="s">
        <v>119</v>
      </c>
      <c r="B71" s="127"/>
      <c r="C71" s="142"/>
      <c r="D71" s="34"/>
      <c r="E71" s="34"/>
      <c r="F71" s="34"/>
      <c r="G71" s="34"/>
      <c r="H71" s="143"/>
      <c r="I71" s="144"/>
      <c r="J71" s="14"/>
    </row>
    <row r="72" spans="1:10" ht="15.75">
      <c r="A72" s="131" t="s">
        <v>120</v>
      </c>
      <c r="B72" s="127" t="s">
        <v>17</v>
      </c>
      <c r="C72" s="145">
        <f>'[3]2015-2020- 2025'!G15/1000</f>
        <v>27.922</v>
      </c>
      <c r="D72" s="145">
        <v>28.37</v>
      </c>
      <c r="E72" s="145">
        <f>'[3]2015-2020- 2025'!H15/1000</f>
        <v>28.3575832</v>
      </c>
      <c r="F72" s="145">
        <f>'[3]2015-2020- 2025'!I15/1000</f>
        <v>28.8</v>
      </c>
      <c r="G72" s="145"/>
      <c r="H72" s="146"/>
      <c r="I72" s="144"/>
      <c r="J72" s="14"/>
    </row>
    <row r="73" spans="1:10" ht="15.75">
      <c r="A73" s="129" t="s">
        <v>121</v>
      </c>
      <c r="B73" s="127" t="s">
        <v>17</v>
      </c>
      <c r="C73" s="145">
        <f>'[3]2015-2020- 2025'!G16/1000</f>
        <v>4.235</v>
      </c>
      <c r="D73" s="34">
        <v>4.442</v>
      </c>
      <c r="E73" s="145">
        <f>'[3]2015-2020- 2025'!H16/1000</f>
        <v>4.35358</v>
      </c>
      <c r="F73" s="145">
        <f>'[3]2015-2020- 2025'!I16/1000</f>
        <v>4.13444444444444</v>
      </c>
      <c r="G73" s="145"/>
      <c r="H73" s="146"/>
      <c r="I73" s="144"/>
      <c r="J73" s="14"/>
    </row>
    <row r="74" spans="1:10" ht="15.75">
      <c r="A74" s="147" t="s">
        <v>122</v>
      </c>
      <c r="B74" s="127" t="s">
        <v>17</v>
      </c>
      <c r="C74" s="148">
        <f>C72-C73</f>
        <v>23.687</v>
      </c>
      <c r="D74" s="148">
        <f>D72-D73</f>
        <v>23.928</v>
      </c>
      <c r="E74" s="148">
        <f>E72-E73</f>
        <v>24.0040032</v>
      </c>
      <c r="F74" s="148">
        <f>F72-F73</f>
        <v>24.66555555555556</v>
      </c>
      <c r="G74" s="148"/>
      <c r="H74" s="146"/>
      <c r="I74" s="149"/>
      <c r="J74" s="14"/>
    </row>
    <row r="75" spans="1:10" ht="15.75">
      <c r="A75" s="131" t="s">
        <v>123</v>
      </c>
      <c r="B75" s="127" t="s">
        <v>17</v>
      </c>
      <c r="C75" s="148">
        <f>'[3]2015-2020- 2025'!G18/1000</f>
        <v>12.955808</v>
      </c>
      <c r="D75" s="150">
        <v>12.434</v>
      </c>
      <c r="E75" s="150">
        <f>'[3]2015-2020- 2025'!H18/1000</f>
        <v>13.157918604799999</v>
      </c>
      <c r="F75" s="150">
        <f>'[3]2015-2020- 2025'!I18/1000</f>
        <v>13.363199999999999</v>
      </c>
      <c r="G75" s="150"/>
      <c r="H75" s="146"/>
      <c r="I75" s="144"/>
      <c r="J75" s="14"/>
    </row>
    <row r="76" spans="1:10" ht="15.75">
      <c r="A76" s="131" t="s">
        <v>124</v>
      </c>
      <c r="B76" s="127" t="s">
        <v>4</v>
      </c>
      <c r="C76" s="151">
        <f>+C73/C72%</f>
        <v>15.16725162953943</v>
      </c>
      <c r="D76" s="151">
        <f>+D73/D72%</f>
        <v>15.657384561156151</v>
      </c>
      <c r="E76" s="151">
        <f>+E73/E72%</f>
        <v>15.352436663220297</v>
      </c>
      <c r="F76" s="151">
        <f>+F73/F72%</f>
        <v>14.355709876543191</v>
      </c>
      <c r="G76" s="151"/>
      <c r="H76" s="146"/>
      <c r="I76" s="144"/>
      <c r="J76" s="14"/>
    </row>
    <row r="77" spans="1:10" ht="15.75">
      <c r="A77" s="131" t="s">
        <v>125</v>
      </c>
      <c r="B77" s="127" t="s">
        <v>9</v>
      </c>
      <c r="C77" s="58">
        <v>6809</v>
      </c>
      <c r="D77" s="58">
        <v>6906</v>
      </c>
      <c r="E77" s="58">
        <v>7059</v>
      </c>
      <c r="F77" s="58">
        <v>7309</v>
      </c>
      <c r="G77" s="58"/>
      <c r="H77" s="146"/>
      <c r="I77" s="144"/>
      <c r="J77" s="14"/>
    </row>
    <row r="78" spans="1:10" ht="15.75">
      <c r="A78" s="131" t="s">
        <v>126</v>
      </c>
      <c r="B78" s="127" t="s">
        <v>4</v>
      </c>
      <c r="C78" s="152">
        <v>1.6</v>
      </c>
      <c r="D78" s="152">
        <v>1.48</v>
      </c>
      <c r="E78" s="152">
        <v>1.47</v>
      </c>
      <c r="F78" s="152">
        <v>1.58</v>
      </c>
      <c r="G78" s="152"/>
      <c r="H78" s="153"/>
      <c r="I78" s="144"/>
      <c r="J78" s="14"/>
    </row>
    <row r="79" spans="1:10" ht="15.75">
      <c r="A79" s="131" t="s">
        <v>127</v>
      </c>
      <c r="B79" s="127" t="s">
        <v>128</v>
      </c>
      <c r="C79" s="154">
        <v>573</v>
      </c>
      <c r="D79" s="154">
        <v>500</v>
      </c>
      <c r="E79" s="155">
        <v>564</v>
      </c>
      <c r="F79" s="155">
        <v>520</v>
      </c>
      <c r="G79" s="155"/>
      <c r="H79" s="146"/>
      <c r="I79" s="144"/>
      <c r="J79" s="14"/>
    </row>
    <row r="80" spans="1:10" ht="31.5">
      <c r="A80" s="156" t="s">
        <v>129</v>
      </c>
      <c r="B80" s="157" t="s">
        <v>38</v>
      </c>
      <c r="C80" s="154">
        <v>429</v>
      </c>
      <c r="D80" s="154">
        <v>429</v>
      </c>
      <c r="E80" s="158">
        <v>420</v>
      </c>
      <c r="F80" s="159">
        <v>430</v>
      </c>
      <c r="G80" s="159"/>
      <c r="H80" s="146"/>
      <c r="I80" s="144"/>
      <c r="J80" s="14"/>
    </row>
    <row r="81" spans="1:10" ht="15.75">
      <c r="A81" s="160" t="s">
        <v>130</v>
      </c>
      <c r="B81" s="127" t="s">
        <v>4</v>
      </c>
      <c r="C81" s="161">
        <v>7.83</v>
      </c>
      <c r="D81" s="161">
        <v>6.356791196061396</v>
      </c>
      <c r="E81" s="162">
        <v>5.41</v>
      </c>
      <c r="F81" s="162">
        <v>4.65</v>
      </c>
      <c r="G81" s="162"/>
      <c r="H81" s="146"/>
      <c r="I81" s="144"/>
      <c r="J81" s="14"/>
    </row>
    <row r="82" spans="1:10" ht="15.75">
      <c r="A82" s="160" t="s">
        <v>131</v>
      </c>
      <c r="B82" s="127" t="s">
        <v>4</v>
      </c>
      <c r="C82" s="110" t="s">
        <v>132</v>
      </c>
      <c r="D82" s="163" t="s">
        <v>133</v>
      </c>
      <c r="E82" s="163">
        <v>10.4</v>
      </c>
      <c r="F82" s="163">
        <v>10</v>
      </c>
      <c r="G82" s="163"/>
      <c r="H82" s="146"/>
      <c r="I82" s="144"/>
      <c r="J82" s="14"/>
    </row>
    <row r="83" spans="1:10" ht="15.75">
      <c r="A83" s="160" t="s">
        <v>134</v>
      </c>
      <c r="B83" s="127" t="s">
        <v>4</v>
      </c>
      <c r="C83" s="110">
        <v>86</v>
      </c>
      <c r="D83" s="163">
        <v>94</v>
      </c>
      <c r="E83" s="163">
        <v>98</v>
      </c>
      <c r="F83" s="163">
        <v>95</v>
      </c>
      <c r="G83" s="163"/>
      <c r="H83" s="164"/>
      <c r="I83" s="144"/>
      <c r="J83" s="14"/>
    </row>
    <row r="84" spans="1:10" ht="15.75">
      <c r="A84" s="131" t="s">
        <v>135</v>
      </c>
      <c r="B84" s="127" t="s">
        <v>4</v>
      </c>
      <c r="C84" s="165">
        <v>47.790909090909096</v>
      </c>
      <c r="D84" s="165">
        <v>74.0909090909091</v>
      </c>
      <c r="E84" s="165">
        <v>47.4</v>
      </c>
      <c r="F84" s="165">
        <v>82.2</v>
      </c>
      <c r="G84" s="165"/>
      <c r="H84" s="146"/>
      <c r="I84" s="144"/>
      <c r="J84" s="14"/>
    </row>
    <row r="85" spans="1:10" ht="15.75">
      <c r="A85" s="131" t="s">
        <v>136</v>
      </c>
      <c r="B85" s="127" t="s">
        <v>4</v>
      </c>
      <c r="C85" s="166">
        <v>90.09</v>
      </c>
      <c r="D85" s="165">
        <v>93.5</v>
      </c>
      <c r="E85" s="165">
        <v>94.4</v>
      </c>
      <c r="F85" s="165">
        <v>95</v>
      </c>
      <c r="G85" s="165"/>
      <c r="H85" s="146"/>
      <c r="I85" s="144"/>
      <c r="J85" s="14"/>
    </row>
    <row r="86" spans="1:10" ht="16.5" thickBot="1">
      <c r="A86" s="167" t="s">
        <v>137</v>
      </c>
      <c r="B86" s="168" t="s">
        <v>4</v>
      </c>
      <c r="C86" s="169">
        <v>83.3</v>
      </c>
      <c r="D86" s="169">
        <v>83.4</v>
      </c>
      <c r="E86" s="169">
        <v>83.4</v>
      </c>
      <c r="F86" s="169">
        <v>83.4</v>
      </c>
      <c r="G86" s="169"/>
      <c r="H86" s="170"/>
      <c r="I86" s="171"/>
      <c r="J86" s="14"/>
    </row>
    <row r="87" ht="13.5" thickTop="1"/>
  </sheetData>
  <sheetProtection/>
  <mergeCells count="9">
    <mergeCell ref="A1:I1"/>
    <mergeCell ref="A2:I2"/>
    <mergeCell ref="A3:I3"/>
    <mergeCell ref="A4:A5"/>
    <mergeCell ref="B4:B5"/>
    <mergeCell ref="C4:C5"/>
    <mergeCell ref="D4:E4"/>
    <mergeCell ref="F4:F5"/>
    <mergeCell ref="G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0" zoomScaleNormal="70" zoomScalePageLayoutView="0" workbookViewId="0" topLeftCell="A1">
      <selection activeCell="B57" sqref="B57"/>
    </sheetView>
  </sheetViews>
  <sheetFormatPr defaultColWidth="9.140625" defaultRowHeight="12.75"/>
  <cols>
    <col min="1" max="1" width="5.140625" style="5" bestFit="1" customWidth="1"/>
    <col min="2" max="2" width="32.57421875" style="6" customWidth="1"/>
    <col min="3" max="3" width="12.140625" style="7" customWidth="1"/>
    <col min="4" max="4" width="11.421875" style="5" customWidth="1"/>
    <col min="5" max="6" width="11.421875" style="2" customWidth="1"/>
    <col min="7" max="8" width="11.00390625" style="2" customWidth="1"/>
    <col min="9" max="10" width="10.8515625" style="2" customWidth="1"/>
    <col min="11" max="15" width="11.28125" style="2" customWidth="1"/>
    <col min="16" max="16" width="12.421875" style="2" customWidth="1"/>
    <col min="17" max="17" width="11.140625" style="2" bestFit="1" customWidth="1"/>
    <col min="18" max="16384" width="9.140625" style="2" customWidth="1"/>
  </cols>
  <sheetData>
    <row r="1" spans="1:11" ht="18" customHeight="1">
      <c r="A1" s="2"/>
      <c r="B1" s="172"/>
      <c r="C1" s="172"/>
      <c r="D1" s="172"/>
      <c r="E1" s="172"/>
      <c r="F1" s="172"/>
      <c r="G1" s="172"/>
      <c r="H1" s="172"/>
      <c r="I1" s="172"/>
      <c r="J1" s="172"/>
      <c r="K1" s="1"/>
    </row>
    <row r="2" spans="1:16" ht="24.75" customHeight="1">
      <c r="A2" s="256" t="s">
        <v>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ht="14.25" customHeight="1"/>
    <row r="4" spans="1:16" ht="15.75" customHeight="1">
      <c r="A4" s="255" t="s">
        <v>1</v>
      </c>
      <c r="B4" s="255" t="s">
        <v>2</v>
      </c>
      <c r="C4" s="255" t="s">
        <v>3</v>
      </c>
      <c r="D4" s="255" t="s">
        <v>54</v>
      </c>
      <c r="E4" s="257" t="s">
        <v>69</v>
      </c>
      <c r="F4" s="257"/>
      <c r="G4" s="257"/>
      <c r="H4" s="257"/>
      <c r="I4" s="255" t="s">
        <v>59</v>
      </c>
      <c r="J4" s="255" t="s">
        <v>65</v>
      </c>
      <c r="K4" s="255"/>
      <c r="L4" s="255"/>
      <c r="M4" s="255"/>
      <c r="N4" s="255"/>
      <c r="O4" s="255" t="s">
        <v>166</v>
      </c>
      <c r="P4" s="255" t="s">
        <v>165</v>
      </c>
    </row>
    <row r="5" spans="1:16" s="3" customFormat="1" ht="86.25" customHeight="1">
      <c r="A5" s="255"/>
      <c r="B5" s="255"/>
      <c r="C5" s="255"/>
      <c r="D5" s="255"/>
      <c r="E5" s="192" t="s">
        <v>55</v>
      </c>
      <c r="F5" s="192" t="s">
        <v>56</v>
      </c>
      <c r="G5" s="192" t="s">
        <v>57</v>
      </c>
      <c r="H5" s="192" t="s">
        <v>58</v>
      </c>
      <c r="I5" s="255"/>
      <c r="J5" s="192" t="s">
        <v>60</v>
      </c>
      <c r="K5" s="192" t="s">
        <v>61</v>
      </c>
      <c r="L5" s="192" t="s">
        <v>62</v>
      </c>
      <c r="M5" s="192" t="s">
        <v>63</v>
      </c>
      <c r="N5" s="192" t="s">
        <v>64</v>
      </c>
      <c r="O5" s="255"/>
      <c r="P5" s="255"/>
    </row>
    <row r="6" spans="1:16" s="3" customFormat="1" ht="15.75">
      <c r="A6" s="191" t="s">
        <v>182</v>
      </c>
      <c r="B6" s="193" t="s">
        <v>183</v>
      </c>
      <c r="C6" s="194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5.75">
      <c r="A7" s="4">
        <v>1</v>
      </c>
      <c r="B7" s="222" t="s">
        <v>11</v>
      </c>
      <c r="C7" s="223" t="s">
        <v>8</v>
      </c>
      <c r="D7" s="208">
        <v>64777.9</v>
      </c>
      <c r="E7" s="208">
        <v>64777.9</v>
      </c>
      <c r="F7" s="208">
        <v>64777.9</v>
      </c>
      <c r="G7" s="208">
        <v>64777.9</v>
      </c>
      <c r="H7" s="208">
        <v>64777.9</v>
      </c>
      <c r="I7" s="208">
        <v>64777.9</v>
      </c>
      <c r="J7" s="208">
        <v>64777.9</v>
      </c>
      <c r="K7" s="208">
        <v>64777.9</v>
      </c>
      <c r="L7" s="208">
        <v>64777.9</v>
      </c>
      <c r="M7" s="208">
        <v>64777.9</v>
      </c>
      <c r="N7" s="208">
        <v>64777.9</v>
      </c>
      <c r="O7" s="208"/>
      <c r="P7" s="208"/>
    </row>
    <row r="8" spans="1:16" ht="15.75">
      <c r="A8" s="4">
        <v>2</v>
      </c>
      <c r="B8" s="222" t="s">
        <v>12</v>
      </c>
      <c r="C8" s="223" t="s">
        <v>13</v>
      </c>
      <c r="D8" s="174">
        <v>11</v>
      </c>
      <c r="E8" s="174">
        <v>11</v>
      </c>
      <c r="F8" s="174">
        <v>11</v>
      </c>
      <c r="G8" s="174">
        <v>11</v>
      </c>
      <c r="H8" s="174">
        <v>11</v>
      </c>
      <c r="I8" s="174">
        <v>10</v>
      </c>
      <c r="J8" s="174">
        <v>10</v>
      </c>
      <c r="K8" s="174">
        <v>10</v>
      </c>
      <c r="L8" s="174">
        <v>10</v>
      </c>
      <c r="M8" s="174">
        <v>10</v>
      </c>
      <c r="N8" s="174">
        <v>10</v>
      </c>
      <c r="O8" s="174"/>
      <c r="P8" s="174"/>
    </row>
    <row r="9" spans="1:16" ht="31.5">
      <c r="A9" s="4">
        <v>3</v>
      </c>
      <c r="B9" s="222" t="s">
        <v>14</v>
      </c>
      <c r="C9" s="223" t="s">
        <v>15</v>
      </c>
      <c r="D9" s="175">
        <v>66</v>
      </c>
      <c r="E9" s="175">
        <v>66</v>
      </c>
      <c r="F9" s="175">
        <v>66</v>
      </c>
      <c r="G9" s="175">
        <v>60</v>
      </c>
      <c r="H9" s="175">
        <v>60</v>
      </c>
      <c r="I9" s="175">
        <v>60</v>
      </c>
      <c r="J9" s="175">
        <v>60</v>
      </c>
      <c r="K9" s="175">
        <v>60</v>
      </c>
      <c r="L9" s="175">
        <v>60</v>
      </c>
      <c r="M9" s="175">
        <v>60</v>
      </c>
      <c r="N9" s="175">
        <v>60</v>
      </c>
      <c r="O9" s="175"/>
      <c r="P9" s="175"/>
    </row>
    <row r="10" spans="1:16" ht="15.75">
      <c r="A10" s="4">
        <v>4</v>
      </c>
      <c r="B10" s="222" t="s">
        <v>16</v>
      </c>
      <c r="C10" s="223" t="s">
        <v>139</v>
      </c>
      <c r="D10" s="176">
        <v>26059</v>
      </c>
      <c r="E10" s="176">
        <v>26525</v>
      </c>
      <c r="F10" s="176">
        <v>27174</v>
      </c>
      <c r="G10" s="176">
        <v>27922</v>
      </c>
      <c r="H10" s="177">
        <v>28357.5832</v>
      </c>
      <c r="I10" s="209">
        <v>28800</v>
      </c>
      <c r="J10" s="209">
        <v>25300</v>
      </c>
      <c r="K10" s="209">
        <v>25687.090000000004</v>
      </c>
      <c r="L10" s="209">
        <v>26080.102477000008</v>
      </c>
      <c r="M10" s="209">
        <v>26479.12804489811</v>
      </c>
      <c r="N10" s="209">
        <v>26884.25870398505</v>
      </c>
      <c r="O10" s="209"/>
      <c r="P10" s="209"/>
    </row>
    <row r="11" spans="1:16" ht="15.75">
      <c r="A11" s="4"/>
      <c r="B11" s="222" t="s">
        <v>18</v>
      </c>
      <c r="C11" s="223" t="s">
        <v>139</v>
      </c>
      <c r="D11" s="176">
        <v>3818</v>
      </c>
      <c r="E11" s="176">
        <v>3903</v>
      </c>
      <c r="F11" s="176">
        <v>4080</v>
      </c>
      <c r="G11" s="176">
        <v>4235</v>
      </c>
      <c r="H11" s="176">
        <v>4354</v>
      </c>
      <c r="I11" s="176">
        <v>4134.44444444444</v>
      </c>
      <c r="J11" s="176">
        <v>3603.20987654321</v>
      </c>
      <c r="K11" s="176">
        <v>3680</v>
      </c>
      <c r="L11" s="176">
        <v>3754.92825596543</v>
      </c>
      <c r="M11" s="176">
        <v>3798</v>
      </c>
      <c r="N11" s="176">
        <v>3840.09136995341</v>
      </c>
      <c r="O11" s="176"/>
      <c r="P11" s="176"/>
    </row>
    <row r="12" spans="1:16" ht="15.75">
      <c r="A12" s="4"/>
      <c r="B12" s="224" t="s">
        <v>19</v>
      </c>
      <c r="C12" s="223" t="s">
        <v>139</v>
      </c>
      <c r="D12" s="176">
        <v>22241</v>
      </c>
      <c r="E12" s="176">
        <v>22622</v>
      </c>
      <c r="F12" s="176">
        <v>23094</v>
      </c>
      <c r="G12" s="176">
        <v>23687</v>
      </c>
      <c r="H12" s="177">
        <v>24004.0032</v>
      </c>
      <c r="I12" s="177">
        <v>24665.555555555562</v>
      </c>
      <c r="J12" s="177">
        <v>21696.79012345679</v>
      </c>
      <c r="K12" s="177">
        <v>22007.090000000004</v>
      </c>
      <c r="L12" s="177">
        <v>22325.174221034576</v>
      </c>
      <c r="M12" s="177">
        <v>22681.12804489811</v>
      </c>
      <c r="N12" s="177">
        <v>23044.16733403164</v>
      </c>
      <c r="O12" s="177"/>
      <c r="P12" s="177"/>
    </row>
    <row r="13" spans="1:16" ht="15.75">
      <c r="A13" s="10"/>
      <c r="B13" s="222" t="s">
        <v>20</v>
      </c>
      <c r="C13" s="223" t="s">
        <v>139</v>
      </c>
      <c r="D13" s="177">
        <v>12091.375999999998</v>
      </c>
      <c r="E13" s="177">
        <v>12307.599999999999</v>
      </c>
      <c r="F13" s="177">
        <v>12608.735999999999</v>
      </c>
      <c r="G13" s="177">
        <v>12955.807999999999</v>
      </c>
      <c r="H13" s="177">
        <v>13157.9186048</v>
      </c>
      <c r="I13" s="177">
        <v>13363.199999999999</v>
      </c>
      <c r="J13" s="177">
        <v>11739.199999999999</v>
      </c>
      <c r="K13" s="177">
        <v>11918.80976</v>
      </c>
      <c r="L13" s="177">
        <v>12101.167549328004</v>
      </c>
      <c r="M13" s="177">
        <v>12286.315412832722</v>
      </c>
      <c r="N13" s="177">
        <v>12474.296038649063</v>
      </c>
      <c r="O13" s="177"/>
      <c r="P13" s="177"/>
    </row>
    <row r="14" spans="1:16" ht="15.75">
      <c r="A14" s="4">
        <v>5</v>
      </c>
      <c r="B14" s="222" t="s">
        <v>21</v>
      </c>
      <c r="C14" s="223" t="s">
        <v>9</v>
      </c>
      <c r="D14" s="8">
        <v>6207</v>
      </c>
      <c r="E14" s="177">
        <v>6403</v>
      </c>
      <c r="F14" s="177">
        <v>6560</v>
      </c>
      <c r="G14" s="177">
        <v>6817</v>
      </c>
      <c r="H14" s="177">
        <v>6999</v>
      </c>
      <c r="I14" s="177">
        <v>7129</v>
      </c>
      <c r="J14" s="177">
        <v>7259</v>
      </c>
      <c r="K14" s="177">
        <v>7389</v>
      </c>
      <c r="L14" s="177">
        <v>7519</v>
      </c>
      <c r="M14" s="177">
        <v>7649</v>
      </c>
      <c r="N14" s="177">
        <v>7779</v>
      </c>
      <c r="O14" s="177"/>
      <c r="P14" s="177"/>
    </row>
    <row r="15" spans="1:16" ht="31.5">
      <c r="A15" s="4"/>
      <c r="B15" s="222" t="s">
        <v>68</v>
      </c>
      <c r="C15" s="223" t="s">
        <v>9</v>
      </c>
      <c r="D15" s="210">
        <v>876</v>
      </c>
      <c r="E15" s="211">
        <v>888</v>
      </c>
      <c r="F15" s="177">
        <v>912</v>
      </c>
      <c r="G15" s="177">
        <v>950</v>
      </c>
      <c r="H15" s="176">
        <v>975.6605999999999</v>
      </c>
      <c r="I15" s="176">
        <v>993.7826</v>
      </c>
      <c r="J15" s="176">
        <v>997.3865999999999</v>
      </c>
      <c r="K15" s="176">
        <v>1015.2486</v>
      </c>
      <c r="L15" s="176">
        <v>1033.1106</v>
      </c>
      <c r="M15" s="176">
        <v>1050.9726</v>
      </c>
      <c r="N15" s="176">
        <v>1068.8346</v>
      </c>
      <c r="O15" s="176"/>
      <c r="P15" s="176"/>
    </row>
    <row r="16" spans="1:16" ht="15.75">
      <c r="A16" s="10"/>
      <c r="B16" s="222" t="s">
        <v>180</v>
      </c>
      <c r="C16" s="223" t="s">
        <v>9</v>
      </c>
      <c r="D16" s="212">
        <v>2675.217</v>
      </c>
      <c r="E16" s="212">
        <v>2759.6929999999998</v>
      </c>
      <c r="F16" s="212">
        <v>2827.36</v>
      </c>
      <c r="G16" s="177">
        <v>2931</v>
      </c>
      <c r="H16" s="212">
        <v>3016.569</v>
      </c>
      <c r="I16" s="212">
        <v>3072.599</v>
      </c>
      <c r="J16" s="212">
        <v>3128.629</v>
      </c>
      <c r="K16" s="212">
        <v>3184.659</v>
      </c>
      <c r="L16" s="212">
        <v>3240.689</v>
      </c>
      <c r="M16" s="212">
        <v>3296.719</v>
      </c>
      <c r="N16" s="212">
        <v>3352.749</v>
      </c>
      <c r="O16" s="212"/>
      <c r="P16" s="212"/>
    </row>
    <row r="17" spans="1:16" ht="15.75">
      <c r="A17" s="10" t="s">
        <v>0</v>
      </c>
      <c r="B17" s="225" t="s">
        <v>10</v>
      </c>
      <c r="C17" s="223"/>
      <c r="D17" s="212"/>
      <c r="E17" s="212"/>
      <c r="F17" s="212"/>
      <c r="G17" s="177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1:16" ht="31.5">
      <c r="A18" s="4">
        <v>1</v>
      </c>
      <c r="B18" s="222" t="s">
        <v>143</v>
      </c>
      <c r="C18" s="223" t="s">
        <v>141</v>
      </c>
      <c r="D18" s="183">
        <v>21.345633452068878</v>
      </c>
      <c r="E18" s="183">
        <v>25.53661508916117</v>
      </c>
      <c r="F18" s="183">
        <v>28.234265848605286</v>
      </c>
      <c r="G18" s="183">
        <v>31.210368696081943</v>
      </c>
      <c r="H18" s="185">
        <v>35.13282562877313</v>
      </c>
      <c r="I18" s="185">
        <v>39.905349786490824</v>
      </c>
      <c r="J18" s="183">
        <v>49.30444870089504</v>
      </c>
      <c r="K18" s="183">
        <v>52.36990510057229</v>
      </c>
      <c r="L18" s="183">
        <v>55.83768798410815</v>
      </c>
      <c r="M18" s="183">
        <v>59.53602384715113</v>
      </c>
      <c r="N18" s="183">
        <v>62.826355442940816</v>
      </c>
      <c r="O18" s="229"/>
      <c r="P18" s="229"/>
    </row>
    <row r="19" spans="1:17" ht="31.5">
      <c r="A19" s="4">
        <v>2</v>
      </c>
      <c r="B19" s="222" t="s">
        <v>168</v>
      </c>
      <c r="C19" s="223" t="s">
        <v>169</v>
      </c>
      <c r="D19" s="230">
        <v>19963</v>
      </c>
      <c r="E19" s="8">
        <v>28121</v>
      </c>
      <c r="F19" s="8">
        <v>31643</v>
      </c>
      <c r="G19" s="8">
        <v>31634</v>
      </c>
      <c r="H19" s="8">
        <v>44182</v>
      </c>
      <c r="I19" s="8">
        <v>25500</v>
      </c>
      <c r="J19" s="8">
        <f>I19*112%</f>
        <v>28560.000000000004</v>
      </c>
      <c r="K19" s="8">
        <f>J19*112%</f>
        <v>31987.200000000008</v>
      </c>
      <c r="L19" s="8">
        <f>K19*112%</f>
        <v>35825.66400000001</v>
      </c>
      <c r="M19" s="8">
        <f>L19*112%</f>
        <v>40124.743680000014</v>
      </c>
      <c r="N19" s="8">
        <f>M19*112%</f>
        <v>44939.71292160002</v>
      </c>
      <c r="O19" s="229"/>
      <c r="P19" s="229"/>
      <c r="Q19" s="243"/>
    </row>
    <row r="20" spans="1:17" ht="31.5">
      <c r="A20" s="4">
        <v>3</v>
      </c>
      <c r="B20" s="222" t="s">
        <v>167</v>
      </c>
      <c r="C20" s="223" t="s">
        <v>169</v>
      </c>
      <c r="D20" s="8">
        <v>302000</v>
      </c>
      <c r="E20" s="8">
        <v>330000</v>
      </c>
      <c r="F20" s="8">
        <v>354000</v>
      </c>
      <c r="G20" s="8">
        <v>389700</v>
      </c>
      <c r="H20" s="8">
        <v>450000</v>
      </c>
      <c r="I20" s="8">
        <v>455000</v>
      </c>
      <c r="J20" s="8">
        <f>I20*108%</f>
        <v>491400.00000000006</v>
      </c>
      <c r="K20" s="8">
        <f>J20*108%</f>
        <v>530712.0000000001</v>
      </c>
      <c r="L20" s="8">
        <f>K20*108%</f>
        <v>573168.9600000002</v>
      </c>
      <c r="M20" s="8">
        <f>L20*108%</f>
        <v>619022.4768000003</v>
      </c>
      <c r="N20" s="8">
        <f>M20*108%</f>
        <v>668544.2749440004</v>
      </c>
      <c r="O20" s="231"/>
      <c r="P20" s="229"/>
      <c r="Q20" s="243"/>
    </row>
    <row r="21" spans="1:17" ht="31.5">
      <c r="A21" s="4">
        <v>4</v>
      </c>
      <c r="B21" s="222" t="s">
        <v>145</v>
      </c>
      <c r="C21" s="223" t="s">
        <v>4</v>
      </c>
      <c r="D21" s="232">
        <v>10.9</v>
      </c>
      <c r="E21" s="233">
        <v>8.328445881128062</v>
      </c>
      <c r="F21" s="233">
        <v>12.007936391355159</v>
      </c>
      <c r="G21" s="233">
        <v>12.662396969432976</v>
      </c>
      <c r="H21" s="233">
        <v>14.771344356989047</v>
      </c>
      <c r="I21" s="233">
        <v>10.094342167651021</v>
      </c>
      <c r="J21" s="233">
        <v>10.229437043220813</v>
      </c>
      <c r="K21" s="233">
        <v>8.586699126765552</v>
      </c>
      <c r="L21" s="233">
        <v>7.08260660755613</v>
      </c>
      <c r="M21" s="233">
        <v>8.37633251446259</v>
      </c>
      <c r="N21" s="233">
        <v>7.765888700047952</v>
      </c>
      <c r="O21" s="214">
        <v>0.11572893153311255</v>
      </c>
      <c r="P21" s="214">
        <v>0.08408192798410605</v>
      </c>
      <c r="Q21" s="173"/>
    </row>
    <row r="22" spans="1:16" ht="31.5">
      <c r="A22" s="4" t="s">
        <v>172</v>
      </c>
      <c r="B22" s="226" t="s">
        <v>146</v>
      </c>
      <c r="C22" s="187" t="s">
        <v>42</v>
      </c>
      <c r="D22" s="8">
        <v>879804</v>
      </c>
      <c r="E22" s="8">
        <v>953078</v>
      </c>
      <c r="F22" s="8">
        <v>1067523</v>
      </c>
      <c r="G22" s="8">
        <v>1202697</v>
      </c>
      <c r="H22" s="8">
        <v>1380351.5154411765</v>
      </c>
      <c r="I22" s="8">
        <v>1519688.920526165</v>
      </c>
      <c r="J22" s="8">
        <v>1675144.541904191</v>
      </c>
      <c r="K22" s="8">
        <v>1818984.1636559388</v>
      </c>
      <c r="L22" s="8">
        <v>1947815.656221434</v>
      </c>
      <c r="M22" s="8">
        <v>2110971.1723553026</v>
      </c>
      <c r="N22" s="8">
        <v>2274906.844090513</v>
      </c>
      <c r="O22" s="214">
        <v>0.11572893153311255</v>
      </c>
      <c r="P22" s="214">
        <v>0.08408192798410605</v>
      </c>
    </row>
    <row r="23" spans="1:16" ht="15.75">
      <c r="A23" s="182" t="s">
        <v>22</v>
      </c>
      <c r="B23" s="234" t="s">
        <v>23</v>
      </c>
      <c r="C23" s="235" t="s">
        <v>42</v>
      </c>
      <c r="D23" s="8">
        <v>334311</v>
      </c>
      <c r="E23" s="200">
        <v>367797</v>
      </c>
      <c r="F23" s="200">
        <v>406722</v>
      </c>
      <c r="G23" s="200">
        <v>459433</v>
      </c>
      <c r="H23" s="200">
        <v>544117.5154411765</v>
      </c>
      <c r="I23" s="200">
        <v>604558.8235294118</v>
      </c>
      <c r="J23" s="8">
        <v>677622.419117647</v>
      </c>
      <c r="K23" s="8">
        <v>727348.0994607843</v>
      </c>
      <c r="L23" s="8">
        <v>777800.0953137255</v>
      </c>
      <c r="M23" s="8">
        <v>845776.2329756373</v>
      </c>
      <c r="N23" s="8">
        <v>933212.4958997902</v>
      </c>
      <c r="O23" s="214">
        <v>0.12620039128571134</v>
      </c>
      <c r="P23" s="214">
        <v>0.09087531421796466</v>
      </c>
    </row>
    <row r="24" spans="1:16" ht="15.75">
      <c r="A24" s="4"/>
      <c r="B24" s="226" t="s">
        <v>43</v>
      </c>
      <c r="C24" s="187" t="s">
        <v>42</v>
      </c>
      <c r="D24" s="213">
        <v>108601</v>
      </c>
      <c r="E24" s="178">
        <v>126921</v>
      </c>
      <c r="F24" s="178">
        <v>142543</v>
      </c>
      <c r="G24" s="179">
        <v>169908</v>
      </c>
      <c r="H24" s="178">
        <v>213235.16249999998</v>
      </c>
      <c r="I24" s="8">
        <v>270000</v>
      </c>
      <c r="J24" s="8">
        <v>339387.125</v>
      </c>
      <c r="K24" s="8">
        <v>381759.86416666664</v>
      </c>
      <c r="L24" s="8">
        <v>417505.9776666667</v>
      </c>
      <c r="M24" s="8">
        <v>463423.29179916676</v>
      </c>
      <c r="N24" s="8">
        <v>514094.8488409667</v>
      </c>
      <c r="O24" s="214">
        <v>0.2009927668017108</v>
      </c>
      <c r="P24" s="214">
        <v>0.13895940849515598</v>
      </c>
    </row>
    <row r="25" spans="1:16" ht="15.75">
      <c r="A25" s="4"/>
      <c r="B25" s="226" t="s">
        <v>24</v>
      </c>
      <c r="C25" s="187" t="s">
        <v>42</v>
      </c>
      <c r="D25" s="215">
        <v>225710</v>
      </c>
      <c r="E25" s="178">
        <v>240876</v>
      </c>
      <c r="F25" s="178">
        <v>264179</v>
      </c>
      <c r="G25" s="179">
        <v>289525</v>
      </c>
      <c r="H25" s="8">
        <v>330883</v>
      </c>
      <c r="I25" s="8">
        <v>334558.82352941175</v>
      </c>
      <c r="J25" s="8">
        <v>338235.29411764705</v>
      </c>
      <c r="K25" s="8">
        <v>345588.23529411765</v>
      </c>
      <c r="L25" s="8">
        <v>360294.1176470588</v>
      </c>
      <c r="M25" s="8">
        <v>382352.94117647054</v>
      </c>
      <c r="N25" s="8">
        <v>419117</v>
      </c>
      <c r="O25" s="214">
        <v>0.08276686107407787</v>
      </c>
      <c r="P25" s="214">
        <v>0.04653193377258395</v>
      </c>
    </row>
    <row r="26" spans="1:16" ht="15.75">
      <c r="A26" s="182" t="s">
        <v>25</v>
      </c>
      <c r="B26" s="234" t="s">
        <v>26</v>
      </c>
      <c r="C26" s="235" t="s">
        <v>42</v>
      </c>
      <c r="D26" s="8">
        <v>346138</v>
      </c>
      <c r="E26" s="200">
        <v>356404</v>
      </c>
      <c r="F26" s="200">
        <v>372856</v>
      </c>
      <c r="G26" s="200">
        <v>389236</v>
      </c>
      <c r="H26" s="200">
        <v>402290</v>
      </c>
      <c r="I26" s="200">
        <v>436654</v>
      </c>
      <c r="J26" s="8">
        <v>487383.2415957546</v>
      </c>
      <c r="K26" s="8">
        <v>532888.0935872599</v>
      </c>
      <c r="L26" s="8">
        <v>557634.0048256073</v>
      </c>
      <c r="M26" s="8">
        <v>586253.8675061307</v>
      </c>
      <c r="N26" s="8">
        <v>600473.8393427088</v>
      </c>
      <c r="O26" s="214">
        <v>0.04774188343954768</v>
      </c>
      <c r="P26" s="214">
        <v>0.06631191989225288</v>
      </c>
    </row>
    <row r="27" spans="1:16" ht="15.75">
      <c r="A27" s="4"/>
      <c r="B27" s="226" t="s">
        <v>5</v>
      </c>
      <c r="C27" s="187" t="s">
        <v>42</v>
      </c>
      <c r="D27" s="216">
        <v>248250</v>
      </c>
      <c r="E27" s="180">
        <v>256176</v>
      </c>
      <c r="F27" s="180">
        <v>265943</v>
      </c>
      <c r="G27" s="217">
        <v>274769</v>
      </c>
      <c r="H27" s="180">
        <v>280615</v>
      </c>
      <c r="I27" s="180">
        <v>292308</v>
      </c>
      <c r="J27" s="8">
        <v>326953.30962296546</v>
      </c>
      <c r="K27" s="8">
        <v>364185.9167165116</v>
      </c>
      <c r="L27" s="8">
        <v>383816.7259140427</v>
      </c>
      <c r="M27" s="8">
        <v>400438.6294108926</v>
      </c>
      <c r="N27" s="8">
        <v>412518.05702978367</v>
      </c>
      <c r="O27" s="214">
        <v>0.03323728636347303</v>
      </c>
      <c r="P27" s="214">
        <v>0.0719552752283366</v>
      </c>
    </row>
    <row r="28" spans="1:16" ht="15.75">
      <c r="A28" s="4"/>
      <c r="B28" s="226" t="s">
        <v>6</v>
      </c>
      <c r="C28" s="187" t="s">
        <v>42</v>
      </c>
      <c r="D28" s="213">
        <v>92416</v>
      </c>
      <c r="E28" s="178">
        <v>94365</v>
      </c>
      <c r="F28" s="178">
        <v>99667</v>
      </c>
      <c r="G28" s="217">
        <v>105256</v>
      </c>
      <c r="H28" s="180">
        <v>110588</v>
      </c>
      <c r="I28" s="8">
        <v>132433</v>
      </c>
      <c r="J28" s="8">
        <v>148296.5986394558</v>
      </c>
      <c r="K28" s="8">
        <v>155442.1768707483</v>
      </c>
      <c r="L28" s="8">
        <v>159863.9455782313</v>
      </c>
      <c r="M28" s="8">
        <v>171428</v>
      </c>
      <c r="N28" s="8">
        <v>172789.11564625852</v>
      </c>
      <c r="O28" s="214">
        <v>0.07630893653577889</v>
      </c>
      <c r="P28" s="214">
        <v>0.05533870740522001</v>
      </c>
    </row>
    <row r="29" spans="1:16" ht="15.75">
      <c r="A29" s="4"/>
      <c r="B29" s="226" t="s">
        <v>7</v>
      </c>
      <c r="C29" s="187" t="s">
        <v>42</v>
      </c>
      <c r="D29" s="213">
        <v>5472</v>
      </c>
      <c r="E29" s="178">
        <v>5863</v>
      </c>
      <c r="F29" s="178">
        <v>7246</v>
      </c>
      <c r="G29" s="217">
        <v>9211</v>
      </c>
      <c r="H29" s="217">
        <v>11087</v>
      </c>
      <c r="I29" s="217">
        <v>11913</v>
      </c>
      <c r="J29" s="8">
        <v>12133.333333333334</v>
      </c>
      <c r="K29" s="8">
        <v>13260</v>
      </c>
      <c r="L29" s="8">
        <v>13953.333333333334</v>
      </c>
      <c r="M29" s="8">
        <v>14386.666666666666</v>
      </c>
      <c r="N29" s="8">
        <v>15166.666666666666</v>
      </c>
      <c r="O29" s="214">
        <v>0.1713392078556753</v>
      </c>
      <c r="P29" s="214">
        <v>0.04978253879363457</v>
      </c>
    </row>
    <row r="30" spans="1:16" ht="15.75">
      <c r="A30" s="182" t="s">
        <v>27</v>
      </c>
      <c r="B30" s="234" t="s">
        <v>44</v>
      </c>
      <c r="C30" s="235" t="s">
        <v>42</v>
      </c>
      <c r="D30" s="236">
        <v>199355</v>
      </c>
      <c r="E30" s="237">
        <v>228877</v>
      </c>
      <c r="F30" s="180">
        <v>287945</v>
      </c>
      <c r="G30" s="180">
        <v>354028</v>
      </c>
      <c r="H30" s="180">
        <v>433944</v>
      </c>
      <c r="I30" s="8">
        <v>478476.0969967532</v>
      </c>
      <c r="J30" s="8">
        <v>510138.88119078934</v>
      </c>
      <c r="K30" s="8">
        <v>558747.9706078947</v>
      </c>
      <c r="L30" s="8">
        <v>612381.556082101</v>
      </c>
      <c r="M30" s="8">
        <v>678941.0718735342</v>
      </c>
      <c r="N30" s="8">
        <v>741220.5088480137</v>
      </c>
      <c r="O30" s="214">
        <v>0.19280381436906335</v>
      </c>
      <c r="P30" s="214">
        <v>0.09157379070464432</v>
      </c>
    </row>
    <row r="31" spans="1:16" s="9" customFormat="1" ht="47.25" customHeight="1">
      <c r="A31" s="4" t="s">
        <v>173</v>
      </c>
      <c r="B31" s="222" t="s">
        <v>147</v>
      </c>
      <c r="C31" s="223" t="s">
        <v>140</v>
      </c>
      <c r="D31" s="230">
        <v>1171544</v>
      </c>
      <c r="E31" s="230">
        <v>1267097</v>
      </c>
      <c r="F31" s="230">
        <v>1473211.3499999999</v>
      </c>
      <c r="G31" s="230">
        <v>1679172.7321156343</v>
      </c>
      <c r="H31" s="230">
        <v>1906221.771308547</v>
      </c>
      <c r="I31" s="230">
        <v>2148647.948811007</v>
      </c>
      <c r="J31" s="230">
        <v>2336606.2828821517</v>
      </c>
      <c r="K31" s="230">
        <v>2535659.0357271163</v>
      </c>
      <c r="L31" s="230">
        <v>2715100.554724453</v>
      </c>
      <c r="M31" s="230">
        <v>2942292.4605820216</v>
      </c>
      <c r="N31" s="230">
        <v>3167844.271899838</v>
      </c>
      <c r="O31" s="201">
        <f>E31+F31+G31+H31+I31</f>
        <v>8474350.802235188</v>
      </c>
      <c r="P31" s="201">
        <f>J31+K31+L31+M31+N31</f>
        <v>13697502.60581558</v>
      </c>
    </row>
    <row r="32" spans="1:16" s="9" customFormat="1" ht="18.75" customHeight="1">
      <c r="A32" s="4" t="s">
        <v>22</v>
      </c>
      <c r="B32" s="222" t="s">
        <v>23</v>
      </c>
      <c r="C32" s="223" t="s">
        <v>140</v>
      </c>
      <c r="D32" s="230">
        <v>457730</v>
      </c>
      <c r="E32" s="230">
        <v>503112</v>
      </c>
      <c r="F32" s="230">
        <v>547011</v>
      </c>
      <c r="G32" s="230">
        <v>620866</v>
      </c>
      <c r="H32" s="230">
        <v>739999.821</v>
      </c>
      <c r="I32" s="230">
        <v>806000</v>
      </c>
      <c r="J32" s="230">
        <v>867264.55</v>
      </c>
      <c r="K32" s="230">
        <v>928111.8369999999</v>
      </c>
      <c r="L32" s="230">
        <v>991007.1732000001</v>
      </c>
      <c r="M32" s="230">
        <v>1076107.9501590002</v>
      </c>
      <c r="N32" s="230">
        <v>1186913.81860916</v>
      </c>
      <c r="O32" s="201">
        <f>E32+F32+G32+H32+I32</f>
        <v>3216988.821</v>
      </c>
      <c r="P32" s="201">
        <f>J32+K32+L32+M32+N32</f>
        <v>5049405.32896816</v>
      </c>
    </row>
    <row r="33" spans="1:16" s="9" customFormat="1" ht="18.75" customHeight="1">
      <c r="A33" s="4"/>
      <c r="B33" s="224" t="s">
        <v>40</v>
      </c>
      <c r="C33" s="223" t="s">
        <v>140</v>
      </c>
      <c r="D33" s="8">
        <v>155730</v>
      </c>
      <c r="E33" s="8">
        <v>173112</v>
      </c>
      <c r="F33" s="8">
        <v>193011</v>
      </c>
      <c r="G33" s="8">
        <v>231166</v>
      </c>
      <c r="H33" s="8">
        <v>289999.821</v>
      </c>
      <c r="I33" s="8">
        <v>351000</v>
      </c>
      <c r="J33" s="211">
        <v>407264.55</v>
      </c>
      <c r="K33" s="211">
        <v>458111.83699999994</v>
      </c>
      <c r="L33" s="211">
        <v>501007.1732</v>
      </c>
      <c r="M33" s="211">
        <v>556107.9501590001</v>
      </c>
      <c r="N33" s="211">
        <v>616913.81860916</v>
      </c>
      <c r="O33" s="201">
        <f aca="true" t="shared" si="0" ref="O33:O42">E33+F33+G33+H33+I33</f>
        <v>1238288.821</v>
      </c>
      <c r="P33" s="201">
        <f aca="true" t="shared" si="1" ref="P33:P42">J33+K33+L33+M33+N33</f>
        <v>2539405.32896816</v>
      </c>
    </row>
    <row r="34" spans="1:16" s="9" customFormat="1" ht="18.75" customHeight="1">
      <c r="A34" s="4"/>
      <c r="B34" s="224" t="s">
        <v>41</v>
      </c>
      <c r="C34" s="223" t="s">
        <v>140</v>
      </c>
      <c r="D34" s="8">
        <v>302000</v>
      </c>
      <c r="E34" s="8">
        <v>330000</v>
      </c>
      <c r="F34" s="8">
        <v>354000</v>
      </c>
      <c r="G34" s="8">
        <v>389700</v>
      </c>
      <c r="H34" s="180">
        <v>450000</v>
      </c>
      <c r="I34" s="180">
        <v>455000</v>
      </c>
      <c r="J34" s="180">
        <v>460000</v>
      </c>
      <c r="K34" s="180">
        <v>470000</v>
      </c>
      <c r="L34" s="180">
        <v>490000</v>
      </c>
      <c r="M34" s="180">
        <v>520000</v>
      </c>
      <c r="N34" s="180">
        <v>570000</v>
      </c>
      <c r="O34" s="201">
        <f t="shared" si="0"/>
        <v>1978700</v>
      </c>
      <c r="P34" s="201">
        <f t="shared" si="1"/>
        <v>2510000</v>
      </c>
    </row>
    <row r="35" spans="1:16" s="9" customFormat="1" ht="18.75" customHeight="1">
      <c r="A35" s="4" t="s">
        <v>25</v>
      </c>
      <c r="B35" s="222" t="s">
        <v>26</v>
      </c>
      <c r="C35" s="223" t="s">
        <v>140</v>
      </c>
      <c r="D35" s="230">
        <v>432804</v>
      </c>
      <c r="E35" s="230">
        <v>446815</v>
      </c>
      <c r="F35" s="230">
        <v>503699.95</v>
      </c>
      <c r="G35" s="230">
        <v>535406.6821156342</v>
      </c>
      <c r="H35" s="230">
        <v>540534.916808547</v>
      </c>
      <c r="I35" s="230">
        <v>605794.759436007</v>
      </c>
      <c r="J35" s="230">
        <v>693930.6334721517</v>
      </c>
      <c r="K35" s="230">
        <v>758250.2834031163</v>
      </c>
      <c r="L35" s="230">
        <v>793273.4162796597</v>
      </c>
      <c r="M35" s="230">
        <v>834194.0811752497</v>
      </c>
      <c r="N35" s="230">
        <v>854275.2798416971</v>
      </c>
      <c r="O35" s="201">
        <f t="shared" si="0"/>
        <v>2632251.3083601883</v>
      </c>
      <c r="P35" s="201">
        <f t="shared" si="1"/>
        <v>3933923.694171874</v>
      </c>
    </row>
    <row r="36" spans="1:16" s="9" customFormat="1" ht="18.75" customHeight="1">
      <c r="A36" s="4"/>
      <c r="B36" s="224" t="s">
        <v>177</v>
      </c>
      <c r="C36" s="223" t="s">
        <v>140</v>
      </c>
      <c r="D36" s="200">
        <v>286059</v>
      </c>
      <c r="E36" s="200">
        <v>295213</v>
      </c>
      <c r="F36" s="200">
        <v>343200</v>
      </c>
      <c r="G36" s="200">
        <v>357199.18211563415</v>
      </c>
      <c r="H36" s="200">
        <v>349829.916808547</v>
      </c>
      <c r="I36" s="200">
        <v>397269.759436007</v>
      </c>
      <c r="J36" s="200">
        <v>457734.63347215165</v>
      </c>
      <c r="K36" s="200">
        <v>509860.2834031162</v>
      </c>
      <c r="L36" s="200">
        <v>537343.4162796597</v>
      </c>
      <c r="M36" s="200">
        <v>560614.0811752497</v>
      </c>
      <c r="N36" s="200">
        <v>577525.2798416971</v>
      </c>
      <c r="O36" s="201">
        <f t="shared" si="0"/>
        <v>1742711.858360188</v>
      </c>
      <c r="P36" s="201">
        <f t="shared" si="1"/>
        <v>2643077.694171874</v>
      </c>
    </row>
    <row r="37" spans="1:16" s="9" customFormat="1" ht="18.75" customHeight="1">
      <c r="A37" s="4"/>
      <c r="B37" s="224" t="s">
        <v>178</v>
      </c>
      <c r="C37" s="223" t="s">
        <v>140</v>
      </c>
      <c r="D37" s="176">
        <v>209619</v>
      </c>
      <c r="E37" s="176">
        <v>207954</v>
      </c>
      <c r="F37" s="176">
        <v>240920</v>
      </c>
      <c r="G37" s="176">
        <v>248861.18211563415</v>
      </c>
      <c r="H37" s="176">
        <v>245971.59999999998</v>
      </c>
      <c r="I37" s="176">
        <v>289384.67</v>
      </c>
      <c r="J37" s="176">
        <v>339792.8</v>
      </c>
      <c r="K37" s="176">
        <v>387034.95</v>
      </c>
      <c r="L37" s="176">
        <v>410277</v>
      </c>
      <c r="M37" s="176">
        <v>429372.51115000003</v>
      </c>
      <c r="N37" s="176">
        <v>442242.72765</v>
      </c>
      <c r="O37" s="201">
        <f t="shared" si="0"/>
        <v>1233091.4521156342</v>
      </c>
      <c r="P37" s="201">
        <f t="shared" si="1"/>
        <v>2008719.9888000002</v>
      </c>
    </row>
    <row r="38" spans="1:16" s="9" customFormat="1" ht="18.75" customHeight="1">
      <c r="A38" s="4"/>
      <c r="B38" s="224" t="s">
        <v>179</v>
      </c>
      <c r="C38" s="223" t="s">
        <v>140</v>
      </c>
      <c r="D38" s="200">
        <v>64706</v>
      </c>
      <c r="E38" s="200">
        <v>74495</v>
      </c>
      <c r="F38" s="200">
        <v>87782</v>
      </c>
      <c r="G38" s="200">
        <v>92148</v>
      </c>
      <c r="H38" s="200">
        <v>87155</v>
      </c>
      <c r="I38" s="200">
        <v>90453.37</v>
      </c>
      <c r="J38" s="181">
        <v>98117.32472223445</v>
      </c>
      <c r="K38" s="181">
        <v>101060.84446390149</v>
      </c>
      <c r="L38" s="181">
        <v>104092.66979781854</v>
      </c>
      <c r="M38" s="181">
        <v>107215.4498917531</v>
      </c>
      <c r="N38" s="181">
        <v>110431.9133885057</v>
      </c>
      <c r="O38" s="201">
        <f t="shared" si="0"/>
        <v>432033.37</v>
      </c>
      <c r="P38" s="201">
        <f t="shared" si="1"/>
        <v>520918.20226421324</v>
      </c>
    </row>
    <row r="39" spans="1:16" s="9" customFormat="1" ht="38.25" customHeight="1">
      <c r="A39" s="4"/>
      <c r="B39" s="224" t="s">
        <v>181</v>
      </c>
      <c r="C39" s="223" t="s">
        <v>140</v>
      </c>
      <c r="D39" s="200">
        <v>11734</v>
      </c>
      <c r="E39" s="200">
        <v>12764</v>
      </c>
      <c r="F39" s="200">
        <v>14498</v>
      </c>
      <c r="G39" s="200">
        <v>16190</v>
      </c>
      <c r="H39" s="176">
        <v>16703.31680854701</v>
      </c>
      <c r="I39" s="176">
        <v>17431.719436007</v>
      </c>
      <c r="J39" s="176">
        <v>19824.50874991722</v>
      </c>
      <c r="K39" s="176">
        <v>21764.488939214738</v>
      </c>
      <c r="L39" s="176">
        <v>22973.19148184118</v>
      </c>
      <c r="M39" s="176">
        <v>24026.120133496417</v>
      </c>
      <c r="N39" s="176">
        <v>24850</v>
      </c>
      <c r="O39" s="201">
        <f t="shared" si="0"/>
        <v>77587.03624455401</v>
      </c>
      <c r="P39" s="201">
        <f t="shared" si="1"/>
        <v>113438.30930446954</v>
      </c>
    </row>
    <row r="40" spans="1:16" s="1" customFormat="1" ht="23.25" customHeight="1">
      <c r="A40" s="4"/>
      <c r="B40" s="224" t="s">
        <v>6</v>
      </c>
      <c r="C40" s="223" t="s">
        <v>140</v>
      </c>
      <c r="D40" s="206">
        <v>138624</v>
      </c>
      <c r="E40" s="206">
        <v>142748</v>
      </c>
      <c r="F40" s="206">
        <v>149500</v>
      </c>
      <c r="G40" s="206">
        <v>164200</v>
      </c>
      <c r="H40" s="206">
        <v>174000</v>
      </c>
      <c r="I40" s="206">
        <v>190650</v>
      </c>
      <c r="J40" s="8">
        <v>217996.00000000003</v>
      </c>
      <c r="K40" s="8">
        <v>228500</v>
      </c>
      <c r="L40" s="8">
        <v>235000</v>
      </c>
      <c r="M40" s="8">
        <v>252000</v>
      </c>
      <c r="N40" s="8">
        <v>254000</v>
      </c>
      <c r="O40" s="201">
        <f t="shared" si="0"/>
        <v>821098</v>
      </c>
      <c r="P40" s="201">
        <f t="shared" si="1"/>
        <v>1187496</v>
      </c>
    </row>
    <row r="41" spans="1:16" s="13" customFormat="1" ht="23.25" customHeight="1">
      <c r="A41" s="4"/>
      <c r="B41" s="224" t="s">
        <v>7</v>
      </c>
      <c r="C41" s="223" t="s">
        <v>140</v>
      </c>
      <c r="D41" s="8">
        <v>8121</v>
      </c>
      <c r="E41" s="8">
        <v>8854</v>
      </c>
      <c r="F41" s="8">
        <v>10999.95</v>
      </c>
      <c r="G41" s="8">
        <v>14007.5</v>
      </c>
      <c r="H41" s="8">
        <v>16705</v>
      </c>
      <c r="I41" s="8">
        <v>17875</v>
      </c>
      <c r="J41" s="8">
        <v>18200</v>
      </c>
      <c r="K41" s="8">
        <v>19890</v>
      </c>
      <c r="L41" s="8">
        <v>20930</v>
      </c>
      <c r="M41" s="8">
        <v>21580</v>
      </c>
      <c r="N41" s="8">
        <v>22750</v>
      </c>
      <c r="O41" s="201">
        <f t="shared" si="0"/>
        <v>68441.45</v>
      </c>
      <c r="P41" s="201">
        <f t="shared" si="1"/>
        <v>103350</v>
      </c>
    </row>
    <row r="42" spans="1:16" ht="23.25" customHeight="1">
      <c r="A42" s="4" t="s">
        <v>27</v>
      </c>
      <c r="B42" s="222" t="s">
        <v>28</v>
      </c>
      <c r="C42" s="223" t="s">
        <v>140</v>
      </c>
      <c r="D42" s="8">
        <v>281010</v>
      </c>
      <c r="E42" s="8">
        <v>317170</v>
      </c>
      <c r="F42" s="8">
        <v>422500.39999999997</v>
      </c>
      <c r="G42" s="8">
        <v>522900.05000000005</v>
      </c>
      <c r="H42" s="8">
        <v>625687.0335</v>
      </c>
      <c r="I42" s="8">
        <v>736853.189375</v>
      </c>
      <c r="J42" s="8">
        <v>775411.0994099998</v>
      </c>
      <c r="K42" s="8">
        <v>849296.915324</v>
      </c>
      <c r="L42" s="8">
        <v>930819.9652447934</v>
      </c>
      <c r="M42" s="8">
        <v>1031990.4292477721</v>
      </c>
      <c r="N42" s="8">
        <v>1126655.1734489808</v>
      </c>
      <c r="O42" s="201">
        <f t="shared" si="0"/>
        <v>2625110.672875</v>
      </c>
      <c r="P42" s="201">
        <f t="shared" si="1"/>
        <v>4714173.582675546</v>
      </c>
    </row>
    <row r="43" spans="1:16" ht="15.75">
      <c r="A43" s="4">
        <v>5</v>
      </c>
      <c r="B43" s="222" t="s">
        <v>144</v>
      </c>
      <c r="C43" s="223" t="s">
        <v>140</v>
      </c>
      <c r="D43" s="238">
        <v>556245.8621274629</v>
      </c>
      <c r="E43" s="238">
        <v>677358.71524</v>
      </c>
      <c r="F43" s="238">
        <v>767237.9401700001</v>
      </c>
      <c r="G43" s="238">
        <v>871455.914732</v>
      </c>
      <c r="H43" s="200">
        <v>996282.0258190264</v>
      </c>
      <c r="I43" s="200">
        <v>1149274.0738509358</v>
      </c>
      <c r="J43" s="200">
        <v>1247402.5521326445</v>
      </c>
      <c r="K43" s="200">
        <v>1345230.4656098597</v>
      </c>
      <c r="L43" s="200">
        <v>1456252.6247042925</v>
      </c>
      <c r="M43" s="200">
        <v>1576461.998732822</v>
      </c>
      <c r="N43" s="200">
        <v>1689039.9931565402</v>
      </c>
      <c r="O43" s="186"/>
      <c r="P43" s="186"/>
    </row>
    <row r="44" spans="1:16" ht="15.75">
      <c r="A44" s="182" t="s">
        <v>22</v>
      </c>
      <c r="B44" s="227" t="s">
        <v>23</v>
      </c>
      <c r="C44" s="228" t="s">
        <v>140</v>
      </c>
      <c r="D44" s="231">
        <v>143519.9351</v>
      </c>
      <c r="E44" s="231">
        <v>180335.88744</v>
      </c>
      <c r="F44" s="231">
        <v>173678.25457</v>
      </c>
      <c r="G44" s="231">
        <v>199967.46442</v>
      </c>
      <c r="H44" s="239">
        <v>249551.91429480002</v>
      </c>
      <c r="I44" s="239">
        <v>284038.3</v>
      </c>
      <c r="J44" s="239">
        <v>301718.26654</v>
      </c>
      <c r="K44" s="239">
        <v>328383.94755559997</v>
      </c>
      <c r="L44" s="239">
        <v>353562.23452816</v>
      </c>
      <c r="M44" s="239">
        <v>386904.48653612926</v>
      </c>
      <c r="N44" s="239">
        <v>427618.33635006583</v>
      </c>
      <c r="O44" s="186"/>
      <c r="P44" s="186"/>
    </row>
    <row r="45" spans="1:16" ht="15.75">
      <c r="A45" s="4"/>
      <c r="B45" s="224" t="s">
        <v>40</v>
      </c>
      <c r="C45" s="223" t="s">
        <v>140</v>
      </c>
      <c r="D45" s="176">
        <v>72549.9351</v>
      </c>
      <c r="E45" s="176">
        <v>81135.88743999999</v>
      </c>
      <c r="F45" s="176">
        <v>90488.25457</v>
      </c>
      <c r="G45" s="176">
        <v>108387</v>
      </c>
      <c r="H45" s="200">
        <v>138851.9142948</v>
      </c>
      <c r="I45" s="200">
        <v>168058</v>
      </c>
      <c r="J45" s="200">
        <v>194998.26653999998</v>
      </c>
      <c r="K45" s="200">
        <v>219343.94755559997</v>
      </c>
      <c r="L45" s="200">
        <v>239882.23452816</v>
      </c>
      <c r="M45" s="200">
        <v>266264.48653612926</v>
      </c>
      <c r="N45" s="200">
        <v>295378.33635006583</v>
      </c>
      <c r="O45" s="186"/>
      <c r="P45" s="186"/>
    </row>
    <row r="46" spans="1:16" ht="15.75">
      <c r="A46" s="4"/>
      <c r="B46" s="224" t="s">
        <v>41</v>
      </c>
      <c r="C46" s="223" t="s">
        <v>140</v>
      </c>
      <c r="D46" s="176">
        <v>70970</v>
      </c>
      <c r="E46" s="176">
        <v>99200</v>
      </c>
      <c r="F46" s="176">
        <v>83190</v>
      </c>
      <c r="G46" s="176">
        <v>91579.5</v>
      </c>
      <c r="H46" s="200">
        <v>110700.00000000001</v>
      </c>
      <c r="I46" s="200">
        <v>115979.49999999999</v>
      </c>
      <c r="J46" s="200">
        <v>106719.99999999999</v>
      </c>
      <c r="K46" s="200">
        <v>109039.99999999999</v>
      </c>
      <c r="L46" s="200">
        <v>113679.99999999999</v>
      </c>
      <c r="M46" s="200">
        <v>120639.99999999999</v>
      </c>
      <c r="N46" s="200">
        <v>132240</v>
      </c>
      <c r="O46" s="186"/>
      <c r="P46" s="186"/>
    </row>
    <row r="47" spans="1:16" ht="15.75">
      <c r="A47" s="182" t="s">
        <v>25</v>
      </c>
      <c r="B47" s="227" t="s">
        <v>26</v>
      </c>
      <c r="C47" s="228" t="s">
        <v>140</v>
      </c>
      <c r="D47" s="231">
        <v>244119.79739999995</v>
      </c>
      <c r="E47" s="231">
        <v>284276.7478</v>
      </c>
      <c r="F47" s="231">
        <v>325730.52</v>
      </c>
      <c r="G47" s="231">
        <v>340546</v>
      </c>
      <c r="H47" s="239">
        <v>386960.0672617265</v>
      </c>
      <c r="I47" s="239">
        <v>440071.48358156066</v>
      </c>
      <c r="J47" s="239">
        <v>506026.19222717447</v>
      </c>
      <c r="K47" s="239">
        <v>547185.3238800879</v>
      </c>
      <c r="L47" s="239">
        <v>587946.9493957618</v>
      </c>
      <c r="M47" s="239">
        <v>618866.8048226747</v>
      </c>
      <c r="N47" s="239">
        <v>638381.345889188</v>
      </c>
      <c r="O47" s="186"/>
      <c r="P47" s="186"/>
    </row>
    <row r="48" spans="1:16" ht="15.75">
      <c r="A48" s="4"/>
      <c r="B48" s="224" t="s">
        <v>142</v>
      </c>
      <c r="C48" s="223" t="s">
        <v>140</v>
      </c>
      <c r="D48" s="176">
        <v>139769</v>
      </c>
      <c r="E48" s="176">
        <v>170758.1678</v>
      </c>
      <c r="F48" s="176">
        <v>199575.52</v>
      </c>
      <c r="G48" s="176">
        <v>207176</v>
      </c>
      <c r="H48" s="200">
        <v>234386.0442617265</v>
      </c>
      <c r="I48" s="200">
        <v>266568.0085815607</v>
      </c>
      <c r="J48" s="200">
        <v>309428.6122271745</v>
      </c>
      <c r="K48" s="200">
        <v>341606.38988008787</v>
      </c>
      <c r="L48" s="200">
        <v>376140.3913957618</v>
      </c>
      <c r="M48" s="200">
        <v>392429.85682267474</v>
      </c>
      <c r="N48" s="200">
        <v>404267.6958891879</v>
      </c>
      <c r="O48" s="186"/>
      <c r="P48" s="186"/>
    </row>
    <row r="49" spans="1:16" ht="15.75">
      <c r="A49" s="4"/>
      <c r="B49" s="224" t="s">
        <v>6</v>
      </c>
      <c r="C49" s="223" t="s">
        <v>140</v>
      </c>
      <c r="D49" s="176">
        <v>98423.04</v>
      </c>
      <c r="E49" s="176">
        <v>107061</v>
      </c>
      <c r="F49" s="176">
        <v>118125</v>
      </c>
      <c r="G49" s="176">
        <v>123150</v>
      </c>
      <c r="H49" s="200">
        <v>139200</v>
      </c>
      <c r="I49" s="200">
        <v>159192.75</v>
      </c>
      <c r="J49" s="200">
        <v>182026.66</v>
      </c>
      <c r="K49" s="200">
        <v>189655</v>
      </c>
      <c r="L49" s="200">
        <v>195050</v>
      </c>
      <c r="M49" s="200">
        <v>209160</v>
      </c>
      <c r="N49" s="200">
        <v>215900</v>
      </c>
      <c r="O49" s="186"/>
      <c r="P49" s="186"/>
    </row>
    <row r="50" spans="1:16" ht="15.75">
      <c r="A50" s="4"/>
      <c r="B50" s="224" t="s">
        <v>7</v>
      </c>
      <c r="C50" s="223" t="s">
        <v>140</v>
      </c>
      <c r="D50" s="176">
        <v>5928.33</v>
      </c>
      <c r="E50" s="176">
        <v>6457.58</v>
      </c>
      <c r="F50" s="176">
        <v>8030</v>
      </c>
      <c r="G50" s="176">
        <v>10220</v>
      </c>
      <c r="H50" s="200">
        <v>13374.023</v>
      </c>
      <c r="I50" s="200">
        <v>14310</v>
      </c>
      <c r="J50" s="200">
        <v>14570</v>
      </c>
      <c r="K50" s="200">
        <v>15923.934</v>
      </c>
      <c r="L50" s="200">
        <v>16756.558</v>
      </c>
      <c r="M50" s="200">
        <v>17276.948</v>
      </c>
      <c r="N50" s="200">
        <v>18213</v>
      </c>
      <c r="O50" s="186"/>
      <c r="P50" s="186"/>
    </row>
    <row r="51" spans="1:16" ht="15.75" customHeight="1">
      <c r="A51" s="182" t="s">
        <v>27</v>
      </c>
      <c r="B51" s="227" t="s">
        <v>28</v>
      </c>
      <c r="C51" s="223" t="s">
        <v>140</v>
      </c>
      <c r="D51" s="231">
        <v>168606.12962746294</v>
      </c>
      <c r="E51" s="231">
        <v>212746.08000000002</v>
      </c>
      <c r="F51" s="231">
        <v>267829.1656</v>
      </c>
      <c r="G51" s="231">
        <v>330942.450312</v>
      </c>
      <c r="H51" s="239">
        <v>359770.04426249996</v>
      </c>
      <c r="I51" s="239">
        <v>425164.290269375</v>
      </c>
      <c r="J51" s="239">
        <v>439658.09336546995</v>
      </c>
      <c r="K51" s="239">
        <v>469661.1941741719</v>
      </c>
      <c r="L51" s="239">
        <v>514743.4407803707</v>
      </c>
      <c r="M51" s="239">
        <v>570690.7073740179</v>
      </c>
      <c r="N51" s="239">
        <v>623040.3109172863</v>
      </c>
      <c r="O51" s="186"/>
      <c r="P51" s="186"/>
    </row>
    <row r="52" spans="1:16" s="9" customFormat="1" ht="15.75">
      <c r="A52" s="4">
        <v>6</v>
      </c>
      <c r="B52" s="222" t="s">
        <v>66</v>
      </c>
      <c r="C52" s="198"/>
      <c r="D52" s="240">
        <v>100</v>
      </c>
      <c r="E52" s="240">
        <v>100</v>
      </c>
      <c r="F52" s="240">
        <v>99.99999999999997</v>
      </c>
      <c r="G52" s="240">
        <v>100</v>
      </c>
      <c r="H52" s="240">
        <v>100</v>
      </c>
      <c r="I52" s="240">
        <v>100</v>
      </c>
      <c r="J52" s="240">
        <v>100</v>
      </c>
      <c r="K52" s="240">
        <v>100</v>
      </c>
      <c r="L52" s="240">
        <v>100.00000000000001</v>
      </c>
      <c r="M52" s="240">
        <v>99.99999999999999</v>
      </c>
      <c r="N52" s="240">
        <v>99.99999999999999</v>
      </c>
      <c r="O52" s="219"/>
      <c r="P52" s="219"/>
    </row>
    <row r="53" spans="1:16" s="9" customFormat="1" ht="17.25" customHeight="1">
      <c r="A53" s="182" t="s">
        <v>22</v>
      </c>
      <c r="B53" s="227" t="s">
        <v>23</v>
      </c>
      <c r="C53" s="228" t="s">
        <v>4</v>
      </c>
      <c r="D53" s="219">
        <v>25.801528581458935</v>
      </c>
      <c r="E53" s="219">
        <v>26.623395164570052</v>
      </c>
      <c r="F53" s="219">
        <v>22.63681779494864</v>
      </c>
      <c r="G53" s="219">
        <v>22.946366079975057</v>
      </c>
      <c r="H53" s="219">
        <v>25.04832043814578</v>
      </c>
      <c r="I53" s="219">
        <v>24.72</v>
      </c>
      <c r="J53" s="219">
        <v>24.187722401574526</v>
      </c>
      <c r="K53" s="219">
        <v>24.410980568056583</v>
      </c>
      <c r="L53" s="219">
        <v>24.278907967630587</v>
      </c>
      <c r="M53" s="219">
        <v>24.54258249467018</v>
      </c>
      <c r="N53" s="219">
        <v>25.3172416332734</v>
      </c>
      <c r="O53" s="219"/>
      <c r="P53" s="219"/>
    </row>
    <row r="54" spans="1:16" s="9" customFormat="1" ht="17.25" customHeight="1">
      <c r="A54" s="182" t="s">
        <v>25</v>
      </c>
      <c r="B54" s="227" t="s">
        <v>26</v>
      </c>
      <c r="C54" s="228" t="s">
        <v>4</v>
      </c>
      <c r="D54" s="219">
        <v>43.887031620571456</v>
      </c>
      <c r="E54" s="219">
        <v>41.968419598657675</v>
      </c>
      <c r="F54" s="219">
        <v>42.454954707769865</v>
      </c>
      <c r="G54" s="219">
        <v>39.07782301354034</v>
      </c>
      <c r="H54" s="219">
        <v>38.84041438403079</v>
      </c>
      <c r="I54" s="219">
        <v>38.29125650655191</v>
      </c>
      <c r="J54" s="219">
        <v>40.56639064606991</v>
      </c>
      <c r="K54" s="219">
        <v>40.68</v>
      </c>
      <c r="L54" s="219">
        <v>40.373966674576856</v>
      </c>
      <c r="M54" s="219">
        <v>39.256690317947836</v>
      </c>
      <c r="N54" s="219">
        <v>37.795513929552214</v>
      </c>
      <c r="O54" s="241"/>
      <c r="P54" s="242"/>
    </row>
    <row r="55" spans="1:16" s="9" customFormat="1" ht="17.25" customHeight="1">
      <c r="A55" s="182" t="s">
        <v>27</v>
      </c>
      <c r="B55" s="227" t="s">
        <v>28</v>
      </c>
      <c r="C55" s="228" t="s">
        <v>4</v>
      </c>
      <c r="D55" s="219">
        <v>30.31143979796961</v>
      </c>
      <c r="E55" s="219">
        <v>31.40818523677227</v>
      </c>
      <c r="F55" s="219">
        <v>34.90822749728148</v>
      </c>
      <c r="G55" s="219">
        <v>37.97</v>
      </c>
      <c r="H55" s="219">
        <v>36.111265177823434</v>
      </c>
      <c r="I55" s="219">
        <v>36.99416004789473</v>
      </c>
      <c r="J55" s="219">
        <v>35.24</v>
      </c>
      <c r="K55" s="219">
        <v>34.91306554384725</v>
      </c>
      <c r="L55" s="219">
        <v>35.347125357792564</v>
      </c>
      <c r="M55" s="219">
        <v>36.20072718738197</v>
      </c>
      <c r="N55" s="219">
        <v>36.88</v>
      </c>
      <c r="O55" s="220"/>
      <c r="P55" s="220"/>
    </row>
    <row r="56" spans="1:16" ht="15.75">
      <c r="A56" s="10" t="s">
        <v>29</v>
      </c>
      <c r="B56" s="225" t="s">
        <v>30</v>
      </c>
      <c r="C56" s="223"/>
      <c r="D56" s="8"/>
      <c r="E56" s="8"/>
      <c r="F56" s="8"/>
      <c r="G56" s="8"/>
      <c r="H56" s="218"/>
      <c r="I56" s="8"/>
      <c r="J56" s="183"/>
      <c r="K56" s="183"/>
      <c r="L56" s="183"/>
      <c r="M56" s="183"/>
      <c r="N56" s="183"/>
      <c r="O56" s="183"/>
      <c r="P56" s="183"/>
    </row>
    <row r="57" spans="1:16" ht="15.75">
      <c r="A57" s="4">
        <v>1</v>
      </c>
      <c r="B57" s="222" t="s">
        <v>31</v>
      </c>
      <c r="C57" s="223" t="s">
        <v>32</v>
      </c>
      <c r="D57" s="202">
        <v>18.4</v>
      </c>
      <c r="E57" s="202">
        <v>16.4</v>
      </c>
      <c r="F57" s="195">
        <v>15.8</v>
      </c>
      <c r="G57" s="195">
        <v>16</v>
      </c>
      <c r="H57" s="195">
        <v>18.7</v>
      </c>
      <c r="I57" s="203">
        <v>15.8</v>
      </c>
      <c r="J57" s="195">
        <v>15.4</v>
      </c>
      <c r="K57" s="195">
        <v>15.2</v>
      </c>
      <c r="L57" s="195">
        <v>14.9</v>
      </c>
      <c r="M57" s="195">
        <v>14.7</v>
      </c>
      <c r="N57" s="195">
        <v>14.7</v>
      </c>
      <c r="O57" s="203"/>
      <c r="P57" s="186"/>
    </row>
    <row r="58" spans="1:16" ht="15.75">
      <c r="A58" s="4">
        <v>2</v>
      </c>
      <c r="B58" s="222" t="s">
        <v>170</v>
      </c>
      <c r="C58" s="223" t="s">
        <v>174</v>
      </c>
      <c r="D58" s="186">
        <v>73.33</v>
      </c>
      <c r="E58" s="186">
        <v>73.33</v>
      </c>
      <c r="F58" s="186">
        <v>76.67</v>
      </c>
      <c r="G58" s="186">
        <v>86.67</v>
      </c>
      <c r="H58" s="186">
        <v>86.21</v>
      </c>
      <c r="I58" s="174">
        <v>89.29</v>
      </c>
      <c r="J58" s="174">
        <v>89.29</v>
      </c>
      <c r="K58" s="174">
        <v>89.29</v>
      </c>
      <c r="L58" s="174">
        <v>89.29</v>
      </c>
      <c r="M58" s="174">
        <v>89.29</v>
      </c>
      <c r="N58" s="174" t="s">
        <v>176</v>
      </c>
      <c r="O58" s="185"/>
      <c r="P58" s="186"/>
    </row>
    <row r="59" spans="1:16" ht="15.75">
      <c r="A59" s="4">
        <v>3</v>
      </c>
      <c r="B59" s="222" t="s">
        <v>175</v>
      </c>
      <c r="C59" s="223" t="s">
        <v>4</v>
      </c>
      <c r="D59" s="195">
        <v>27.08</v>
      </c>
      <c r="E59" s="195">
        <v>28.65</v>
      </c>
      <c r="F59" s="195">
        <v>30.95</v>
      </c>
      <c r="G59" s="195">
        <v>35.25</v>
      </c>
      <c r="H59" s="195">
        <v>35.56</v>
      </c>
      <c r="I59" s="195">
        <v>42.56</v>
      </c>
      <c r="J59" s="195">
        <v>45.15</v>
      </c>
      <c r="K59" s="195">
        <v>47.9</v>
      </c>
      <c r="L59" s="195">
        <v>50.82</v>
      </c>
      <c r="M59" s="195">
        <v>53.91</v>
      </c>
      <c r="N59" s="195">
        <v>57.2</v>
      </c>
      <c r="O59" s="184"/>
      <c r="P59" s="186"/>
    </row>
    <row r="60" spans="1:16" ht="15.75">
      <c r="A60" s="4"/>
      <c r="B60" s="222" t="s">
        <v>171</v>
      </c>
      <c r="C60" s="223"/>
      <c r="D60" s="196">
        <v>2</v>
      </c>
      <c r="E60" s="8">
        <v>0</v>
      </c>
      <c r="F60" s="8">
        <v>26</v>
      </c>
      <c r="G60" s="8">
        <v>19</v>
      </c>
      <c r="H60" s="8">
        <v>30</v>
      </c>
      <c r="I60" s="8">
        <v>40</v>
      </c>
      <c r="J60" s="8">
        <v>40</v>
      </c>
      <c r="K60" s="8">
        <v>40</v>
      </c>
      <c r="L60" s="8">
        <v>40</v>
      </c>
      <c r="M60" s="8">
        <v>40</v>
      </c>
      <c r="N60" s="8">
        <v>40</v>
      </c>
      <c r="O60" s="184"/>
      <c r="P60" s="186"/>
    </row>
    <row r="61" spans="1:16" ht="15.75">
      <c r="A61" s="4">
        <v>4</v>
      </c>
      <c r="B61" s="222" t="s">
        <v>33</v>
      </c>
      <c r="C61" s="223" t="s">
        <v>4</v>
      </c>
      <c r="D61" s="183">
        <v>14.5</v>
      </c>
      <c r="E61" s="204">
        <v>12.17</v>
      </c>
      <c r="F61" s="185">
        <v>10.16</v>
      </c>
      <c r="G61" s="185">
        <v>7.83</v>
      </c>
      <c r="H61" s="205">
        <v>5.41</v>
      </c>
      <c r="I61" s="205">
        <v>4.65</v>
      </c>
      <c r="J61" s="183" t="s">
        <v>67</v>
      </c>
      <c r="K61" s="183" t="s">
        <v>67</v>
      </c>
      <c r="L61" s="183" t="s">
        <v>67</v>
      </c>
      <c r="M61" s="186" t="s">
        <v>67</v>
      </c>
      <c r="N61" s="186" t="s">
        <v>67</v>
      </c>
      <c r="O61" s="185"/>
      <c r="P61" s="186"/>
    </row>
    <row r="62" spans="1:16" ht="30" customHeight="1">
      <c r="A62" s="4">
        <v>5</v>
      </c>
      <c r="B62" s="222" t="s">
        <v>148</v>
      </c>
      <c r="C62" s="223" t="s">
        <v>4</v>
      </c>
      <c r="D62" s="183" t="s">
        <v>149</v>
      </c>
      <c r="E62" s="204" t="s">
        <v>150</v>
      </c>
      <c r="F62" s="185" t="s">
        <v>151</v>
      </c>
      <c r="G62" s="185" t="s">
        <v>152</v>
      </c>
      <c r="H62" s="205">
        <v>17.28</v>
      </c>
      <c r="I62" s="205">
        <v>20.23</v>
      </c>
      <c r="J62" s="183" t="s">
        <v>153</v>
      </c>
      <c r="K62" s="183" t="s">
        <v>154</v>
      </c>
      <c r="L62" s="183" t="s">
        <v>155</v>
      </c>
      <c r="M62" s="186">
        <v>43.95</v>
      </c>
      <c r="N62" s="186">
        <v>45.95</v>
      </c>
      <c r="O62" s="185"/>
      <c r="P62" s="186"/>
    </row>
    <row r="63" spans="1:16" ht="21" customHeight="1">
      <c r="A63" s="10" t="s">
        <v>34</v>
      </c>
      <c r="B63" s="225" t="s">
        <v>35</v>
      </c>
      <c r="C63" s="223"/>
      <c r="D63" s="186"/>
      <c r="E63" s="206"/>
      <c r="F63" s="185"/>
      <c r="G63" s="185"/>
      <c r="H63" s="185"/>
      <c r="I63" s="185"/>
      <c r="J63" s="186"/>
      <c r="K63" s="186"/>
      <c r="L63" s="186"/>
      <c r="M63" s="186"/>
      <c r="N63" s="186"/>
      <c r="O63" s="185"/>
      <c r="P63" s="186"/>
    </row>
    <row r="64" spans="1:16" ht="15.75">
      <c r="A64" s="4">
        <v>1</v>
      </c>
      <c r="B64" s="197" t="s">
        <v>138</v>
      </c>
      <c r="C64" s="187" t="s">
        <v>4</v>
      </c>
      <c r="D64" s="186">
        <v>82.2</v>
      </c>
      <c r="E64" s="186">
        <v>83</v>
      </c>
      <c r="F64" s="185">
        <v>83.3</v>
      </c>
      <c r="G64" s="185">
        <v>83.3</v>
      </c>
      <c r="H64" s="185">
        <v>83.4</v>
      </c>
      <c r="I64" s="185">
        <v>83.4</v>
      </c>
      <c r="J64" s="185">
        <v>83</v>
      </c>
      <c r="K64" s="185">
        <v>83</v>
      </c>
      <c r="L64" s="185">
        <v>83</v>
      </c>
      <c r="M64" s="185">
        <v>83</v>
      </c>
      <c r="N64" s="185">
        <v>83</v>
      </c>
      <c r="O64" s="185"/>
      <c r="P64" s="186"/>
    </row>
    <row r="65" spans="1:16" ht="15.75">
      <c r="A65" s="4">
        <v>2</v>
      </c>
      <c r="B65" s="198" t="s">
        <v>156</v>
      </c>
      <c r="C65" s="187" t="s">
        <v>4</v>
      </c>
      <c r="D65" s="186" t="s">
        <v>157</v>
      </c>
      <c r="E65" s="186" t="s">
        <v>158</v>
      </c>
      <c r="F65" s="185" t="s">
        <v>159</v>
      </c>
      <c r="G65" s="185" t="s">
        <v>160</v>
      </c>
      <c r="H65" s="183" t="s">
        <v>161</v>
      </c>
      <c r="I65" s="183" t="s">
        <v>162</v>
      </c>
      <c r="J65" s="183" t="s">
        <v>163</v>
      </c>
      <c r="K65" s="183">
        <v>85.1</v>
      </c>
      <c r="L65" s="183">
        <v>86.8</v>
      </c>
      <c r="M65" s="183">
        <v>89.7</v>
      </c>
      <c r="N65" s="183">
        <v>92.4</v>
      </c>
      <c r="O65" s="183"/>
      <c r="P65" s="186"/>
    </row>
    <row r="66" spans="1:16" ht="15.75">
      <c r="A66" s="188">
        <v>3</v>
      </c>
      <c r="B66" s="199" t="s">
        <v>164</v>
      </c>
      <c r="C66" s="189" t="s">
        <v>4</v>
      </c>
      <c r="D66" s="207">
        <v>27.3</v>
      </c>
      <c r="E66" s="207">
        <v>72.7</v>
      </c>
      <c r="F66" s="207">
        <v>79.5</v>
      </c>
      <c r="G66" s="207">
        <v>90</v>
      </c>
      <c r="H66" s="207">
        <v>94.4</v>
      </c>
      <c r="I66" s="207">
        <v>95</v>
      </c>
      <c r="J66" s="207">
        <v>96</v>
      </c>
      <c r="K66" s="207">
        <v>97</v>
      </c>
      <c r="L66" s="207">
        <v>98</v>
      </c>
      <c r="M66" s="207">
        <v>98.2</v>
      </c>
      <c r="N66" s="207">
        <v>98.5</v>
      </c>
      <c r="O66" s="190"/>
      <c r="P66" s="221"/>
    </row>
    <row r="67" spans="2:16" ht="31.5" customHeight="1">
      <c r="B67" s="258" t="s">
        <v>184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</row>
  </sheetData>
  <sheetProtection/>
  <mergeCells count="11">
    <mergeCell ref="B67:P67"/>
    <mergeCell ref="J4:N4"/>
    <mergeCell ref="A4:A5"/>
    <mergeCell ref="B4:B5"/>
    <mergeCell ref="C4:C5"/>
    <mergeCell ref="D4:D5"/>
    <mergeCell ref="A2:P2"/>
    <mergeCell ref="E4:H4"/>
    <mergeCell ref="I4:I5"/>
    <mergeCell ref="P4:P5"/>
    <mergeCell ref="O4:O5"/>
  </mergeCells>
  <printOptions/>
  <pageMargins left="0.31496062992126" right="0.31496062992126" top="0.748031496062992" bottom="0.748031496062992" header="0.31496062992126" footer="0.3149606299212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PC</cp:lastModifiedBy>
  <cp:lastPrinted>2020-06-24T03:30:39Z</cp:lastPrinted>
  <dcterms:created xsi:type="dcterms:W3CDTF">2014-08-21T00:59:34Z</dcterms:created>
  <dcterms:modified xsi:type="dcterms:W3CDTF">2022-04-01T07:20:21Z</dcterms:modified>
  <cp:category/>
  <cp:version/>
  <cp:contentType/>
  <cp:contentStatus/>
</cp:coreProperties>
</file>